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الفصل الدراسي الأول 2026\MGM201_PMG201_Feassibility Studies\Lectures\Lecture 06\"/>
    </mc:Choice>
  </mc:AlternateContent>
  <bookViews>
    <workbookView xWindow="0" yWindow="0" windowWidth="20490" windowHeight="7365"/>
  </bookViews>
  <sheets>
    <sheet name="الدراسة الفنية" sheetId="1" r:id="rId1"/>
  </sheets>
  <definedNames>
    <definedName name="OLE_LINK1" localSheetId="0">'الدراسة الفنية'!#REF!</definedName>
  </definedNames>
  <calcPr calcId="191029"/>
</workbook>
</file>

<file path=xl/calcChain.xml><?xml version="1.0" encoding="utf-8"?>
<calcChain xmlns="http://schemas.openxmlformats.org/spreadsheetml/2006/main">
  <c r="E100" i="1" l="1"/>
  <c r="C13" i="1"/>
  <c r="C15" i="1"/>
  <c r="E15" i="1"/>
  <c r="C12" i="1"/>
  <c r="C16" i="1"/>
  <c r="B63" i="1"/>
  <c r="B141" i="1"/>
  <c r="E12" i="1"/>
  <c r="D90" i="1"/>
  <c r="E90" i="1"/>
  <c r="D91" i="1"/>
  <c r="E91" i="1"/>
  <c r="D202" i="1"/>
  <c r="D201" i="1"/>
  <c r="D200" i="1"/>
  <c r="D196" i="1"/>
  <c r="D203" i="1"/>
  <c r="D197" i="1"/>
  <c r="D198" i="1"/>
  <c r="D199" i="1"/>
  <c r="D32" i="1"/>
  <c r="D38" i="1"/>
  <c r="C172" i="1"/>
  <c r="B172" i="1"/>
  <c r="C127" i="1"/>
  <c r="D23" i="1"/>
  <c r="F23" i="1"/>
  <c r="D82" i="1"/>
  <c r="F80" i="1"/>
  <c r="G80" i="1"/>
  <c r="F81" i="1"/>
  <c r="G81" i="1"/>
  <c r="F82" i="1"/>
  <c r="G82" i="1"/>
  <c r="D80" i="1"/>
  <c r="D81" i="1"/>
  <c r="D45" i="1"/>
  <c r="F45" i="1"/>
  <c r="F79" i="1"/>
  <c r="G79" i="1"/>
  <c r="L76" i="1"/>
  <c r="L75" i="1"/>
  <c r="H22" i="1"/>
  <c r="H19" i="1"/>
  <c r="D79" i="1"/>
  <c r="D24" i="1"/>
  <c r="F24" i="1"/>
  <c r="B38" i="1"/>
  <c r="B65" i="1"/>
  <c r="B143" i="1"/>
  <c r="D43" i="1"/>
  <c r="F43" i="1"/>
  <c r="B57" i="1"/>
  <c r="D57" i="1"/>
  <c r="C174" i="1"/>
  <c r="B174" i="1"/>
  <c r="D88" i="1"/>
  <c r="D94" i="1"/>
  <c r="E88" i="1"/>
  <c r="C112" i="1"/>
  <c r="C126" i="1"/>
  <c r="C134" i="1"/>
  <c r="E11" i="1"/>
  <c r="E13" i="1"/>
  <c r="E14" i="1"/>
  <c r="E16" i="1"/>
  <c r="C170" i="1"/>
  <c r="D22" i="1"/>
  <c r="D25" i="1"/>
  <c r="F22" i="1"/>
  <c r="F25" i="1"/>
  <c r="D33" i="1"/>
  <c r="D34" i="1"/>
  <c r="D35" i="1"/>
  <c r="D36" i="1"/>
  <c r="D37" i="1"/>
  <c r="B117" i="1"/>
  <c r="B122" i="1"/>
  <c r="B130" i="1"/>
  <c r="B137" i="1"/>
  <c r="B75" i="1"/>
  <c r="C135" i="1"/>
  <c r="C136" i="1"/>
  <c r="C137" i="1"/>
  <c r="B163" i="1"/>
  <c r="C163" i="1"/>
  <c r="C128" i="1"/>
  <c r="C129" i="1"/>
  <c r="C130" i="1"/>
  <c r="C113" i="1"/>
  <c r="C114" i="1"/>
  <c r="C117" i="1"/>
  <c r="B161" i="1"/>
  <c r="C161" i="1"/>
  <c r="C115" i="1"/>
  <c r="C116" i="1"/>
  <c r="D101" i="1"/>
  <c r="E101" i="1"/>
  <c r="D102" i="1"/>
  <c r="E102" i="1"/>
  <c r="D103" i="1"/>
  <c r="E103" i="1"/>
  <c r="D104" i="1"/>
  <c r="D105" i="1"/>
  <c r="E104" i="1"/>
  <c r="D89" i="1"/>
  <c r="E89" i="1"/>
  <c r="D92" i="1"/>
  <c r="E92" i="1"/>
  <c r="D93" i="1"/>
  <c r="E93" i="1"/>
  <c r="C73" i="1"/>
  <c r="C75" i="1"/>
  <c r="B158" i="1"/>
  <c r="C121" i="1"/>
  <c r="C122" i="1"/>
  <c r="E6" i="1"/>
  <c r="E7" i="1"/>
  <c r="B62" i="1"/>
  <c r="D44" i="1"/>
  <c r="F44" i="1"/>
  <c r="B105" i="1"/>
  <c r="B94" i="1"/>
  <c r="B191" i="1"/>
  <c r="D191" i="1"/>
  <c r="B162" i="1"/>
  <c r="C162" i="1"/>
  <c r="D26" i="1"/>
  <c r="F26" i="1"/>
  <c r="F27" i="1"/>
  <c r="C171" i="1"/>
  <c r="D143" i="1"/>
  <c r="B151" i="1"/>
  <c r="D151" i="1"/>
  <c r="G83" i="1"/>
  <c r="C158" i="1"/>
  <c r="B170" i="1"/>
  <c r="E94" i="1"/>
  <c r="B149" i="1"/>
  <c r="D149" i="1"/>
  <c r="D141" i="1"/>
  <c r="E105" i="1"/>
  <c r="B67" i="1"/>
  <c r="F83" i="1"/>
  <c r="B171" i="1"/>
  <c r="B159" i="1"/>
  <c r="E106" i="1"/>
  <c r="E107" i="1"/>
  <c r="E95" i="1"/>
  <c r="E96" i="1"/>
  <c r="D27" i="1"/>
  <c r="B64" i="1"/>
  <c r="E108" i="1"/>
  <c r="B160" i="1"/>
  <c r="C160" i="1"/>
  <c r="C159" i="1"/>
  <c r="B142" i="1"/>
  <c r="B150" i="1"/>
  <c r="D150" i="1"/>
  <c r="D142" i="1"/>
  <c r="F46" i="1"/>
  <c r="C173" i="1"/>
  <c r="D46" i="1"/>
  <c r="B66" i="1"/>
  <c r="B68" i="1"/>
  <c r="B179" i="1"/>
  <c r="B173" i="1"/>
  <c r="B175" i="1"/>
  <c r="C175" i="1"/>
  <c r="B144" i="1"/>
  <c r="D144" i="1"/>
  <c r="D145" i="1"/>
  <c r="B164" i="1"/>
  <c r="B152" i="1"/>
  <c r="D152" i="1"/>
  <c r="D153" i="1"/>
  <c r="B165" i="1"/>
  <c r="C165" i="1"/>
  <c r="B166" i="1"/>
  <c r="C164" i="1"/>
  <c r="C166" i="1"/>
  <c r="B180" i="1"/>
  <c r="B181" i="1"/>
  <c r="B187" i="1"/>
  <c r="C186" i="1"/>
  <c r="C185" i="1"/>
</calcChain>
</file>

<file path=xl/sharedStrings.xml><?xml version="1.0" encoding="utf-8"?>
<sst xmlns="http://schemas.openxmlformats.org/spreadsheetml/2006/main" count="256" uniqueCount="192">
  <si>
    <t xml:space="preserve">تم تقدير احتياجات المشروع من التجهيزات الفنية والآلات والمعدات كما يلي:- </t>
  </si>
  <si>
    <t>البيان</t>
  </si>
  <si>
    <t>التكلفة</t>
  </si>
  <si>
    <t xml:space="preserve">أجهزة اتصالات </t>
  </si>
  <si>
    <t xml:space="preserve">الإجمالي </t>
  </si>
  <si>
    <t>يحتاج المشروع للســيارات التالية:</t>
  </si>
  <si>
    <t>النــوع</t>
  </si>
  <si>
    <t>العدد</t>
  </si>
  <si>
    <t>المـجـمــوع</t>
  </si>
  <si>
    <t>يحتاج المشــروع إلى مصاريف التأسيس التالية :</t>
  </si>
  <si>
    <t>البيــان</t>
  </si>
  <si>
    <t>دراســات فنية و اقتصادية</t>
  </si>
  <si>
    <t>اســتشــارات قانونية</t>
  </si>
  <si>
    <t>المجـمــوع</t>
  </si>
  <si>
    <t>البنــد</t>
  </si>
  <si>
    <t>المباني</t>
  </si>
  <si>
    <t>مصــاريف التأسيس</t>
  </si>
  <si>
    <t>المجمـــــوع</t>
  </si>
  <si>
    <t>الراتب الشهري</t>
  </si>
  <si>
    <t>إجمالي الرواتب الشهرية</t>
  </si>
  <si>
    <t>الراتب السنوي</t>
  </si>
  <si>
    <t>المجموع</t>
  </si>
  <si>
    <t>بدلات ومميزات</t>
  </si>
  <si>
    <t xml:space="preserve"> </t>
  </si>
  <si>
    <t>التكلفة السنوية</t>
  </si>
  <si>
    <t>الكهرباء</t>
  </si>
  <si>
    <t xml:space="preserve">المياه </t>
  </si>
  <si>
    <t>مصروفات دعاية وإعلان</t>
  </si>
  <si>
    <t xml:space="preserve">مصروفات تسويقية متنوعة </t>
  </si>
  <si>
    <t>قرطاسيه ومطبوعات</t>
  </si>
  <si>
    <t>خدمات عامة وضيافة</t>
  </si>
  <si>
    <t>مصروفات متنوعة</t>
  </si>
  <si>
    <t>الإجمالي</t>
  </si>
  <si>
    <t>قيمة الأصل</t>
  </si>
  <si>
    <t>معدل الصيانة</t>
  </si>
  <si>
    <t>قيمة الصيانة السنوية</t>
  </si>
  <si>
    <t>المكائن والمعدات</t>
  </si>
  <si>
    <t>أثاث ولوازم مكتبية وتجهيزات</t>
  </si>
  <si>
    <t>مصروفات التأسيس</t>
  </si>
  <si>
    <t>معدل التأمين</t>
  </si>
  <si>
    <t xml:space="preserve">قسط التامين </t>
  </si>
  <si>
    <t>المواد الخام</t>
  </si>
  <si>
    <t xml:space="preserve">الاجمالي </t>
  </si>
  <si>
    <t xml:space="preserve">المواد الخام </t>
  </si>
  <si>
    <t>أجور ومرتبات ومزايا</t>
  </si>
  <si>
    <t>مصروفات منافع عمومية</t>
  </si>
  <si>
    <t>مصروفات تسويق</t>
  </si>
  <si>
    <t>مصروفات عموميه وإدارية</t>
  </si>
  <si>
    <t>مصروفات صيانة وإصلاح</t>
  </si>
  <si>
    <t>مصروفات التأمين</t>
  </si>
  <si>
    <t>القيمة</t>
  </si>
  <si>
    <t xml:space="preserve">إجمالي رأس المال المستثمر </t>
  </si>
  <si>
    <t>النسبة المئوية</t>
  </si>
  <si>
    <t>إجمالي رأس المال المستثمر</t>
  </si>
  <si>
    <t>إجمالي رواتب الوظائف الفنية</t>
  </si>
  <si>
    <t>إجمالي تكلفة الكوادر البشرية</t>
  </si>
  <si>
    <t>إجمالي الرواتب السنوية للوظائف الإدارية</t>
  </si>
  <si>
    <t>اعمال الكهرباء</t>
  </si>
  <si>
    <t xml:space="preserve">   احتياجات المشروع من المباني </t>
  </si>
  <si>
    <t xml:space="preserve">  احتياجات المشروع من الآلات والمعدات   </t>
  </si>
  <si>
    <t>المساحة / م2</t>
  </si>
  <si>
    <t>احتياطي زيادة الأسعار</t>
  </si>
  <si>
    <t xml:space="preserve"> احتياجات المشروع من الأثاث والتجهيزات المكتبية    </t>
  </si>
  <si>
    <t xml:space="preserve">   احتياجات المشروع من السيارات والآليات    </t>
  </si>
  <si>
    <t xml:space="preserve">   مصروفات التأسيس</t>
  </si>
  <si>
    <t xml:space="preserve"> الوظائف الإدارية    </t>
  </si>
  <si>
    <t xml:space="preserve">   احتياجات المشروع من الكوادر البشرية </t>
  </si>
  <si>
    <t xml:space="preserve"> الوظائف الفنية</t>
  </si>
  <si>
    <t xml:space="preserve">   التكلفة التقديرية لمصروفات التسويق </t>
  </si>
  <si>
    <t xml:space="preserve">  التكلفة التقديرية للمصروفات العمومية والإدارية  </t>
  </si>
  <si>
    <t xml:space="preserve">   التكلفة التقديرية للمواد الخام    </t>
  </si>
  <si>
    <t xml:space="preserve">  التكلفة التقديرية للمصروفات التأمين</t>
  </si>
  <si>
    <t xml:space="preserve">  التكلفة التقديرية لمصروفات الصيانة والإصلاح   </t>
  </si>
  <si>
    <t xml:space="preserve">   مصادر التمويل       </t>
  </si>
  <si>
    <t xml:space="preserve">   تقدير رأس المال المستثمر      </t>
  </si>
  <si>
    <t xml:space="preserve">  تقدير رأس المال العامل     </t>
  </si>
  <si>
    <t>الرخصة والسجل التجاري</t>
  </si>
  <si>
    <t>ديكورات</t>
  </si>
  <si>
    <t xml:space="preserve">  احتياجات المشروع من الأراضي </t>
  </si>
  <si>
    <t xml:space="preserve">حساب قسط القرض </t>
  </si>
  <si>
    <t>مبلغ القرض</t>
  </si>
  <si>
    <t>نسبة القسط</t>
  </si>
  <si>
    <t>قسط السداد السنوي</t>
  </si>
  <si>
    <t>الاجمالي</t>
  </si>
  <si>
    <t>الايرادات</t>
  </si>
  <si>
    <t>المصروفات التشغيلية</t>
  </si>
  <si>
    <t>اجهزة تكييف</t>
  </si>
  <si>
    <t xml:space="preserve">بدلات و مميزات </t>
  </si>
  <si>
    <t>الكمية الشهرية</t>
  </si>
  <si>
    <t>الاجمالي السنوي</t>
  </si>
  <si>
    <t xml:space="preserve">إلاجمالي الشهري </t>
  </si>
  <si>
    <t>الكمية السنوية</t>
  </si>
  <si>
    <t>الوحدة</t>
  </si>
  <si>
    <t>إلايجار</t>
  </si>
  <si>
    <t>إجمالي رأس المال العامل</t>
  </si>
  <si>
    <t>قسط الاهلاك السنوي</t>
  </si>
  <si>
    <t>أجهزة الحاسب الآلي</t>
  </si>
  <si>
    <t>معدل الاهلاك %</t>
  </si>
  <si>
    <t>الاصول الثابتة</t>
  </si>
  <si>
    <t>تم تقدير احتياجات المشروع من الأثاث والتجهيزات المكتبية كما في الجدول التالي:</t>
  </si>
  <si>
    <t>الارض</t>
  </si>
  <si>
    <t>معدل الاطفاء(توزيع المصاريف)</t>
  </si>
  <si>
    <t>قسط الاطفاء السنوي</t>
  </si>
  <si>
    <t xml:space="preserve">    إجمالي التكاليف الرأسمالية</t>
  </si>
  <si>
    <t>مسمى الوظيفة</t>
  </si>
  <si>
    <t>التكلفة الشهرية</t>
  </si>
  <si>
    <t>الهاتف</t>
  </si>
  <si>
    <t>الانترنت</t>
  </si>
  <si>
    <t>البترول (ديزل + بنزين)</t>
  </si>
  <si>
    <t>اجمالي التكاليف الرأسمالية</t>
  </si>
  <si>
    <t>سيارات و آليات</t>
  </si>
  <si>
    <t>التكلفة التقديرية للايجار</t>
  </si>
  <si>
    <t xml:space="preserve">  اجمالي الاهلاك للأصول الثابتة للمشروع   </t>
  </si>
  <si>
    <t xml:space="preserve">رأس المال العامل لمدة 3 شهور </t>
  </si>
  <si>
    <t>قسط الاهلاك الشهري</t>
  </si>
  <si>
    <t>طن</t>
  </si>
  <si>
    <t>فنيين</t>
  </si>
  <si>
    <t>سائقين</t>
  </si>
  <si>
    <t>قرض بنك</t>
  </si>
  <si>
    <t>ايجار معرض</t>
  </si>
  <si>
    <t>مندوبي مبيعات</t>
  </si>
  <si>
    <t>أعمال الالكترونيات والاتصالات وأجهزة السلامة</t>
  </si>
  <si>
    <t>برامج حاسب آلي محاسبية وادارية</t>
  </si>
  <si>
    <t>أجهزة الأمن والسلامة</t>
  </si>
  <si>
    <t>يتم إدخال الأرقام في الخلية المظللة بالبرتقالي فقط ، وسيقوم البرنامج بالعمليات الحسابية في جميع الجداول</t>
  </si>
  <si>
    <t>حدد مصدر المواد الخام</t>
  </si>
  <si>
    <t>ارض ( شراء أصل لمقر المشروع )</t>
  </si>
  <si>
    <t xml:space="preserve">                                             ( إذا كان المقر إيجار يترك هذا الجدول فارغا ) </t>
  </si>
  <si>
    <t xml:space="preserve">رسوم اعتماد المخططات </t>
  </si>
  <si>
    <t>رسوم تخصيص الأرض</t>
  </si>
  <si>
    <t>يتم التأكد من حجم استهلاك الآلات للكهرباء</t>
  </si>
  <si>
    <t>تمويل ذاتي من المستثمر</t>
  </si>
  <si>
    <t>قروض</t>
  </si>
  <si>
    <t>يكتب أولا المبلغ الذي يمكن للمستثمر توفيره وسيحدد الجدول مقدار المبلغ اللازم اقتراضه</t>
  </si>
  <si>
    <t>تعدل نسبة القساط حسب عدد سنوات السداد</t>
  </si>
  <si>
    <t xml:space="preserve">   احتياجات المشروع من المنافع العامة والتسويق والصيانة والتأمين</t>
  </si>
  <si>
    <t xml:space="preserve">أعمال البنى التحتية </t>
  </si>
  <si>
    <t>الأعمال المدنية والمعمارية</t>
  </si>
  <si>
    <t>أعمال الصحية والتصريف المطري</t>
  </si>
  <si>
    <t xml:space="preserve">السعر  ل س / م2 </t>
  </si>
  <si>
    <t>اجمالي السعر   (ل س)</t>
  </si>
  <si>
    <t>القيمة  ل س</t>
  </si>
  <si>
    <t>خط إنتاج من عدة آلات</t>
  </si>
  <si>
    <t>القيمة /  ل س</t>
  </si>
  <si>
    <t>اجمالي القيمة / ل س</t>
  </si>
  <si>
    <t>السـعر(ل س)</t>
  </si>
  <si>
    <t>القيــمة(ل س)</t>
  </si>
  <si>
    <t>رافعة شوكية</t>
  </si>
  <si>
    <t>معدل الاهتلاك %</t>
  </si>
  <si>
    <t>قسط الاهتلاك السنوي</t>
  </si>
  <si>
    <t xml:space="preserve">%معدل الاهتلاك </t>
  </si>
  <si>
    <t>ل س</t>
  </si>
  <si>
    <t xml:space="preserve">تراكس </t>
  </si>
  <si>
    <t>اسمنت بورتلاندي</t>
  </si>
  <si>
    <t>سعر الوحدة   ل س</t>
  </si>
  <si>
    <t>حصويات</t>
  </si>
  <si>
    <t>محلي</t>
  </si>
  <si>
    <t>م3</t>
  </si>
  <si>
    <t>ملونات</t>
  </si>
  <si>
    <t xml:space="preserve">طن </t>
  </si>
  <si>
    <t>ماء</t>
  </si>
  <si>
    <t>الايرادات السنوية ل س</t>
  </si>
  <si>
    <t>القـيمــة (ل س)</t>
  </si>
  <si>
    <t>أثاث المدرسة</t>
  </si>
  <si>
    <t>مدير عام</t>
  </si>
  <si>
    <t>مدير المدرسة</t>
  </si>
  <si>
    <t>عمال نظافة (مستخدم)</t>
  </si>
  <si>
    <t>مشرفات الباص</t>
  </si>
  <si>
    <t>موقع الانترنت (صفحة المدرسة الرسمية على الانترنت)</t>
  </si>
  <si>
    <t>تصميم لوغو المدرسة</t>
  </si>
  <si>
    <t>عدد الطلاب سنوياً</t>
  </si>
  <si>
    <t>باصات نقل الطلاب</t>
  </si>
  <si>
    <t>ايجار الأرض</t>
  </si>
  <si>
    <t>إداريين (موجهين + أمين سر + مدرسين )</t>
  </si>
  <si>
    <t xml:space="preserve">مدير التسويق </t>
  </si>
  <si>
    <t>مدير مالي ( المحاسب)</t>
  </si>
  <si>
    <t>رسوم التسجيل في المدرسة</t>
  </si>
  <si>
    <t>معدل قسط الطلاب</t>
  </si>
  <si>
    <t xml:space="preserve">قسم رياض الأطفال </t>
  </si>
  <si>
    <t>قسم المرحلة الابتدائية (من الأول للرابع)</t>
  </si>
  <si>
    <t>قسم المرحلة الابتدائية (الخامس و السادس)</t>
  </si>
  <si>
    <t>قسم المرحلة الإعدادية (السابع و الثامن)</t>
  </si>
  <si>
    <t>قسم المرحلة الإعدادية (التاسع)</t>
  </si>
  <si>
    <t>قسم المرحلة الثانوية (العاشر و الحادي عشر)</t>
  </si>
  <si>
    <t>قسم المرحلة الثانوية (البكلوريا)</t>
  </si>
  <si>
    <t xml:space="preserve">        </t>
  </si>
  <si>
    <t>مصور</t>
  </si>
  <si>
    <t xml:space="preserve">  </t>
  </si>
  <si>
    <t xml:space="preserve">   احتياجات المشروع من باصات نقل الطلاب</t>
  </si>
  <si>
    <t xml:space="preserve">استئجار 14 باص </t>
  </si>
  <si>
    <t>خزانات  ( مياه الشرب)</t>
  </si>
  <si>
    <t>خزانات  ( الحراقات)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</si>
</sst>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_-* #,##0\-;_-* &quot;-&quot;_-;_-@_-"/>
    <numFmt numFmtId="43" formatCode="_-* #,##0.00_-;_-* #,##0.00\-;_-* &quot;-&quot;??_-;_-@_-"/>
    <numFmt numFmtId="206" formatCode="_-* #,##0_-;_-* #,##0\-;_-* &quot;-&quot;??_-;_-@_-"/>
    <numFmt numFmtId="207" formatCode="#,##0;[Red]#,##0"/>
  </numFmts>
  <fonts count="20">
    <font>
      <sz val="11"/>
      <color theme="1"/>
      <name val="Calibri"/>
      <family val="2"/>
      <charset val="178"/>
    </font>
    <font>
      <sz val="11"/>
      <color indexed="8"/>
      <name val="Calibri"/>
      <family val="2"/>
      <charset val="178"/>
    </font>
    <font>
      <sz val="11"/>
      <color indexed="8"/>
      <name val="Calibri"/>
      <family val="2"/>
      <charset val="178"/>
    </font>
    <font>
      <b/>
      <u/>
      <sz val="14"/>
      <color indexed="12"/>
      <name val="Traditional Arabic"/>
      <family val="1"/>
    </font>
    <font>
      <b/>
      <sz val="14"/>
      <color indexed="8"/>
      <name val="Traditional Arabic"/>
      <family val="1"/>
    </font>
    <font>
      <b/>
      <sz val="14"/>
      <color indexed="12"/>
      <name val="Traditional Arabic"/>
      <family val="1"/>
    </font>
    <font>
      <b/>
      <u/>
      <sz val="14"/>
      <color indexed="21"/>
      <name val="Traditional Arabic"/>
      <family val="1"/>
    </font>
    <font>
      <b/>
      <sz val="14"/>
      <color indexed="21"/>
      <name val="Traditional Arabic"/>
      <family val="1"/>
    </font>
    <font>
      <sz val="8"/>
      <name val="Calibri"/>
      <family val="2"/>
      <charset val="178"/>
    </font>
    <font>
      <b/>
      <sz val="14"/>
      <color indexed="10"/>
      <name val="Traditional Arabic"/>
      <family val="1"/>
    </font>
    <font>
      <b/>
      <sz val="14"/>
      <name val="Traditional Arabic"/>
      <family val="1"/>
    </font>
    <font>
      <b/>
      <sz val="14"/>
      <color indexed="8"/>
      <name val="Traditional Arabic"/>
      <family val="1"/>
    </font>
    <font>
      <b/>
      <sz val="14"/>
      <color indexed="8"/>
      <name val="Traditional Arabic"/>
      <family val="1"/>
    </font>
    <font>
      <sz val="11"/>
      <color theme="1"/>
      <name val="Calibri"/>
      <family val="2"/>
      <charset val="178"/>
    </font>
    <font>
      <b/>
      <sz val="14"/>
      <color rgb="FFFF0000"/>
      <name val="Traditional Arabic"/>
      <family val="1"/>
    </font>
    <font>
      <b/>
      <sz val="14"/>
      <color theme="9"/>
      <name val="Traditional Arabic"/>
      <family val="1"/>
    </font>
    <font>
      <b/>
      <sz val="14"/>
      <color theme="4" tint="0.59999389629810485"/>
      <name val="Traditional Arabic"/>
      <family val="1"/>
    </font>
    <font>
      <b/>
      <sz val="26"/>
      <color rgb="FF00B050"/>
      <name val="Traditional Arabic"/>
      <family val="1"/>
    </font>
    <font>
      <b/>
      <sz val="28"/>
      <color rgb="FF00B050"/>
      <name val="Traditional Arabic"/>
      <family val="1"/>
    </font>
    <font>
      <b/>
      <sz val="14"/>
      <color theme="4"/>
      <name val="Traditional Arabic"/>
      <family val="1"/>
    </font>
  </fonts>
  <fills count="11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right" readingOrder="2"/>
    </xf>
    <xf numFmtId="0" fontId="4" fillId="0" borderId="0" xfId="0" applyFont="1" applyAlignment="1">
      <alignment horizontal="right" vertical="center" readingOrder="2"/>
    </xf>
    <xf numFmtId="0" fontId="4" fillId="2" borderId="1" xfId="0" applyFont="1" applyFill="1" applyBorder="1" applyAlignment="1">
      <alignment horizontal="right" vertical="center" readingOrder="2"/>
    </xf>
    <xf numFmtId="0" fontId="4" fillId="0" borderId="1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4" fillId="3" borderId="1" xfId="0" applyFont="1" applyFill="1" applyBorder="1" applyAlignment="1">
      <alignment horizontal="right" vertical="center" wrapText="1" readingOrder="2"/>
    </xf>
    <xf numFmtId="0" fontId="4" fillId="0" borderId="1" xfId="0" applyFont="1" applyBorder="1" applyAlignment="1">
      <alignment horizontal="right" vertical="center" wrapText="1" readingOrder="2"/>
    </xf>
    <xf numFmtId="206" fontId="9" fillId="4" borderId="1" xfId="1" applyNumberFormat="1" applyFont="1" applyFill="1" applyBorder="1" applyAlignment="1">
      <alignment horizontal="right" vertical="center" readingOrder="2"/>
    </xf>
    <xf numFmtId="9" fontId="9" fillId="0" borderId="1" xfId="0" applyNumberFormat="1" applyFont="1" applyBorder="1" applyAlignment="1">
      <alignment horizontal="right" vertical="center" readingOrder="2"/>
    </xf>
    <xf numFmtId="206" fontId="4" fillId="0" borderId="1" xfId="1" applyNumberFormat="1" applyFont="1" applyBorder="1" applyAlignment="1">
      <alignment horizontal="right" vertical="center" readingOrder="2"/>
    </xf>
    <xf numFmtId="206" fontId="4" fillId="2" borderId="1" xfId="1" applyNumberFormat="1" applyFont="1" applyFill="1" applyBorder="1" applyAlignment="1">
      <alignment horizontal="right" vertical="center" readingOrder="2"/>
    </xf>
    <xf numFmtId="9" fontId="9" fillId="0" borderId="0" xfId="0" applyNumberFormat="1" applyFont="1" applyBorder="1" applyAlignment="1">
      <alignment horizontal="right" vertical="center" readingOrder="2"/>
    </xf>
    <xf numFmtId="206" fontId="4" fillId="0" borderId="1" xfId="0" applyNumberFormat="1" applyFont="1" applyBorder="1" applyAlignment="1">
      <alignment horizontal="right" vertical="center" readingOrder="2"/>
    </xf>
    <xf numFmtId="0" fontId="4" fillId="5" borderId="1" xfId="0" applyFont="1" applyFill="1" applyBorder="1" applyAlignment="1">
      <alignment horizontal="right" vertical="center" readingOrder="2"/>
    </xf>
    <xf numFmtId="0" fontId="4" fillId="4" borderId="1" xfId="0" applyFont="1" applyFill="1" applyBorder="1" applyAlignment="1">
      <alignment horizontal="right" vertical="center" readingOrder="2"/>
    </xf>
    <xf numFmtId="206" fontId="4" fillId="4" borderId="1" xfId="1" applyNumberFormat="1" applyFont="1" applyFill="1" applyBorder="1" applyAlignment="1">
      <alignment horizontal="right" vertical="center" readingOrder="2"/>
    </xf>
    <xf numFmtId="206" fontId="4" fillId="5" borderId="1" xfId="1" applyNumberFormat="1" applyFont="1" applyFill="1" applyBorder="1" applyAlignment="1">
      <alignment horizontal="right" vertical="center" readingOrder="2"/>
    </xf>
    <xf numFmtId="0" fontId="5" fillId="0" borderId="1" xfId="0" applyFont="1" applyBorder="1" applyAlignment="1">
      <alignment horizontal="right" vertical="center" readingOrder="2"/>
    </xf>
    <xf numFmtId="207" fontId="4" fillId="2" borderId="1" xfId="0" applyNumberFormat="1" applyFont="1" applyFill="1" applyBorder="1" applyAlignment="1">
      <alignment horizontal="right" vertical="center" readingOrder="2"/>
    </xf>
    <xf numFmtId="0" fontId="5" fillId="0" borderId="0" xfId="0" applyFont="1" applyAlignment="1">
      <alignment horizontal="right" vertical="center" readingOrder="2"/>
    </xf>
    <xf numFmtId="207" fontId="4" fillId="2" borderId="1" xfId="1" applyNumberFormat="1" applyFont="1" applyFill="1" applyBorder="1" applyAlignment="1">
      <alignment horizontal="right" vertical="center" readingOrder="2"/>
    </xf>
    <xf numFmtId="206" fontId="4" fillId="0" borderId="1" xfId="1" applyNumberFormat="1" applyFont="1" applyFill="1" applyBorder="1" applyAlignment="1">
      <alignment horizontal="right" vertical="center" readingOrder="2"/>
    </xf>
    <xf numFmtId="0" fontId="3" fillId="0" borderId="0" xfId="0" applyFont="1" applyAlignment="1">
      <alignment horizontal="right" vertical="center" readingOrder="2"/>
    </xf>
    <xf numFmtId="206" fontId="10" fillId="2" borderId="2" xfId="1" applyNumberFormat="1" applyFont="1" applyFill="1" applyBorder="1" applyAlignment="1">
      <alignment horizontal="right" vertical="center" readingOrder="2"/>
    </xf>
    <xf numFmtId="206" fontId="10" fillId="2" borderId="1" xfId="1" applyNumberFormat="1" applyFont="1" applyFill="1" applyBorder="1" applyAlignment="1">
      <alignment horizontal="right" vertical="center" readingOrder="2"/>
    </xf>
    <xf numFmtId="0" fontId="3" fillId="0" borderId="0" xfId="0" applyFont="1" applyBorder="1" applyAlignment="1">
      <alignment horizontal="right" vertical="center" readingOrder="2"/>
    </xf>
    <xf numFmtId="206" fontId="9" fillId="0" borderId="1" xfId="1" applyNumberFormat="1" applyFont="1" applyBorder="1" applyAlignment="1">
      <alignment horizontal="right" vertical="center" readingOrder="2"/>
    </xf>
    <xf numFmtId="206" fontId="9" fillId="4" borderId="1" xfId="0" applyNumberFormat="1" applyFont="1" applyFill="1" applyBorder="1" applyAlignment="1">
      <alignment horizontal="right" vertical="center" readingOrder="2"/>
    </xf>
    <xf numFmtId="206" fontId="4" fillId="0" borderId="0" xfId="1" applyNumberFormat="1" applyFont="1" applyFill="1" applyBorder="1" applyAlignment="1">
      <alignment horizontal="right" vertical="center" readingOrder="2"/>
    </xf>
    <xf numFmtId="207" fontId="4" fillId="0" borderId="0" xfId="1" applyNumberFormat="1" applyFont="1" applyFill="1" applyBorder="1" applyAlignment="1">
      <alignment horizontal="right" vertical="center" readingOrder="2"/>
    </xf>
    <xf numFmtId="0" fontId="7" fillId="0" borderId="0" xfId="0" applyFont="1" applyAlignment="1">
      <alignment horizontal="right" vertical="center" readingOrder="2"/>
    </xf>
    <xf numFmtId="206" fontId="10" fillId="0" borderId="1" xfId="0" applyNumberFormat="1" applyFont="1" applyBorder="1" applyAlignment="1">
      <alignment horizontal="right" vertical="center" readingOrder="2"/>
    </xf>
    <xf numFmtId="207" fontId="9" fillId="4" borderId="1" xfId="1" applyNumberFormat="1" applyFont="1" applyFill="1" applyBorder="1" applyAlignment="1">
      <alignment horizontal="right" vertical="center" readingOrder="2"/>
    </xf>
    <xf numFmtId="207" fontId="4" fillId="0" borderId="1" xfId="1" applyNumberFormat="1" applyFont="1" applyFill="1" applyBorder="1" applyAlignment="1">
      <alignment horizontal="right" vertical="center" readingOrder="2"/>
    </xf>
    <xf numFmtId="9" fontId="9" fillId="0" borderId="1" xfId="4" applyFont="1" applyBorder="1" applyAlignment="1">
      <alignment horizontal="right" vertical="center" readingOrder="2"/>
    </xf>
    <xf numFmtId="206" fontId="10" fillId="0" borderId="1" xfId="1" applyNumberFormat="1" applyFont="1" applyBorder="1" applyAlignment="1">
      <alignment horizontal="right" vertical="center" readingOrder="2"/>
    </xf>
    <xf numFmtId="206" fontId="4" fillId="0" borderId="1" xfId="4" applyNumberFormat="1" applyFont="1" applyBorder="1" applyAlignment="1">
      <alignment horizontal="right" vertical="center" readingOrder="2"/>
    </xf>
    <xf numFmtId="0" fontId="9" fillId="5" borderId="1" xfId="0" applyFont="1" applyFill="1" applyBorder="1" applyAlignment="1">
      <alignment horizontal="right" vertical="center" wrapText="1" readingOrder="2"/>
    </xf>
    <xf numFmtId="206" fontId="9" fillId="5" borderId="1" xfId="1" applyNumberFormat="1" applyFont="1" applyFill="1" applyBorder="1" applyAlignment="1">
      <alignment horizontal="right" vertical="center" readingOrder="2"/>
    </xf>
    <xf numFmtId="10" fontId="4" fillId="0" borderId="1" xfId="4" applyNumberFormat="1" applyFont="1" applyBorder="1" applyAlignment="1">
      <alignment horizontal="right" vertical="center" readingOrder="2"/>
    </xf>
    <xf numFmtId="10" fontId="4" fillId="2" borderId="1" xfId="4" applyNumberFormat="1" applyFont="1" applyFill="1" applyBorder="1" applyAlignment="1">
      <alignment horizontal="right" vertical="center" readingOrder="2"/>
    </xf>
    <xf numFmtId="206" fontId="4" fillId="2" borderId="1" xfId="1" applyNumberFormat="1" applyFont="1" applyFill="1" applyBorder="1" applyAlignment="1">
      <alignment horizontal="right" vertical="center" wrapText="1" readingOrder="2"/>
    </xf>
    <xf numFmtId="206" fontId="9" fillId="6" borderId="1" xfId="1" applyNumberFormat="1" applyFont="1" applyFill="1" applyBorder="1" applyAlignment="1">
      <alignment horizontal="right" vertical="center" readingOrder="2"/>
    </xf>
    <xf numFmtId="0" fontId="4" fillId="7" borderId="0" xfId="0" applyFont="1" applyFill="1" applyAlignment="1">
      <alignment horizontal="right" vertical="center" readingOrder="2"/>
    </xf>
    <xf numFmtId="0" fontId="14" fillId="7" borderId="0" xfId="0" applyFont="1" applyFill="1" applyAlignment="1">
      <alignment horizontal="right" vertical="center" readingOrder="2"/>
    </xf>
    <xf numFmtId="0" fontId="9" fillId="4" borderId="1" xfId="0" applyFont="1" applyFill="1" applyBorder="1" applyAlignment="1">
      <alignment horizontal="center" vertical="center" readingOrder="2"/>
    </xf>
    <xf numFmtId="0" fontId="4" fillId="7" borderId="1" xfId="0" applyFont="1" applyFill="1" applyBorder="1" applyAlignment="1">
      <alignment horizontal="right" vertical="center" readingOrder="2"/>
    </xf>
    <xf numFmtId="0" fontId="9" fillId="8" borderId="1" xfId="0" applyFont="1" applyFill="1" applyBorder="1" applyAlignment="1">
      <alignment horizontal="right" vertical="center" readingOrder="2"/>
    </xf>
    <xf numFmtId="0" fontId="10" fillId="7" borderId="0" xfId="0" applyFont="1" applyFill="1" applyAlignment="1">
      <alignment horizontal="right" vertical="center" readingOrder="2"/>
    </xf>
    <xf numFmtId="206" fontId="4" fillId="7" borderId="1" xfId="1" applyNumberFormat="1" applyFont="1" applyFill="1" applyBorder="1" applyAlignment="1">
      <alignment horizontal="right" vertical="center" readingOrder="2"/>
    </xf>
    <xf numFmtId="9" fontId="14" fillId="6" borderId="1" xfId="0" applyNumberFormat="1" applyFont="1" applyFill="1" applyBorder="1" applyAlignment="1">
      <alignment horizontal="right" vertical="center" readingOrder="2"/>
    </xf>
    <xf numFmtId="0" fontId="4" fillId="9" borderId="0" xfId="0" applyFont="1" applyFill="1" applyAlignment="1">
      <alignment horizontal="right" vertical="center" readingOrder="2"/>
    </xf>
    <xf numFmtId="207" fontId="4" fillId="0" borderId="0" xfId="0" applyNumberFormat="1" applyFont="1" applyAlignment="1">
      <alignment horizontal="right" vertical="center" readingOrder="2"/>
    </xf>
    <xf numFmtId="0" fontId="11" fillId="2" borderId="1" xfId="0" applyFont="1" applyFill="1" applyBorder="1" applyAlignment="1">
      <alignment horizontal="right" vertical="center" readingOrder="2"/>
    </xf>
    <xf numFmtId="206" fontId="11" fillId="2" borderId="1" xfId="1" applyNumberFormat="1" applyFont="1" applyFill="1" applyBorder="1" applyAlignment="1">
      <alignment horizontal="right" vertical="center" readingOrder="2"/>
    </xf>
    <xf numFmtId="0" fontId="14" fillId="0" borderId="1" xfId="0" applyFont="1" applyBorder="1" applyAlignment="1">
      <alignment horizontal="right" vertical="center" readingOrder="2"/>
    </xf>
    <xf numFmtId="0" fontId="15" fillId="0" borderId="1" xfId="0" applyFont="1" applyBorder="1" applyAlignment="1">
      <alignment horizontal="right" vertical="center" wrapText="1" readingOrder="2"/>
    </xf>
    <xf numFmtId="0" fontId="16" fillId="0" borderId="1" xfId="0" applyFont="1" applyBorder="1" applyAlignment="1">
      <alignment horizontal="right" vertical="center" wrapText="1" readingOrder="2"/>
    </xf>
    <xf numFmtId="43" fontId="4" fillId="0" borderId="0" xfId="0" applyNumberFormat="1" applyFont="1" applyAlignment="1">
      <alignment horizontal="right" vertical="center" readingOrder="2"/>
    </xf>
    <xf numFmtId="41" fontId="4" fillId="9" borderId="1" xfId="2" applyFont="1" applyFill="1" applyBorder="1" applyAlignment="1">
      <alignment horizontal="right" vertical="center" readingOrder="2"/>
    </xf>
    <xf numFmtId="206" fontId="13" fillId="2" borderId="1" xfId="1" applyNumberFormat="1" applyFont="1" applyFill="1" applyBorder="1" applyAlignment="1">
      <alignment horizontal="right" vertical="center" readingOrder="2"/>
    </xf>
    <xf numFmtId="206" fontId="17" fillId="10" borderId="0" xfId="1" applyNumberFormat="1" applyFont="1" applyFill="1" applyAlignment="1">
      <alignment horizontal="center" vertical="center" readingOrder="2"/>
    </xf>
    <xf numFmtId="0" fontId="9" fillId="0" borderId="0" xfId="0" applyFont="1" applyAlignment="1">
      <alignment horizontal="right" vertical="center" readingOrder="2"/>
    </xf>
    <xf numFmtId="0" fontId="4" fillId="3" borderId="1" xfId="0" applyFont="1" applyFill="1" applyBorder="1" applyAlignment="1">
      <alignment horizontal="right" vertical="center" wrapText="1" readingOrder="2"/>
    </xf>
    <xf numFmtId="0" fontId="12" fillId="0" borderId="1" xfId="0" applyFont="1" applyBorder="1" applyAlignment="1">
      <alignment horizontal="right" vertical="center" wrapText="1" readingOrder="2"/>
    </xf>
    <xf numFmtId="0" fontId="4" fillId="0" borderId="1" xfId="0" applyFont="1" applyBorder="1" applyAlignment="1">
      <alignment horizontal="right" vertical="center" wrapText="1" readingOrder="2"/>
    </xf>
    <xf numFmtId="0" fontId="4" fillId="2" borderId="1" xfId="0" applyFont="1" applyFill="1" applyBorder="1" applyAlignment="1">
      <alignment horizontal="right" vertical="center" wrapText="1" readingOrder="2"/>
    </xf>
    <xf numFmtId="0" fontId="19" fillId="0" borderId="0" xfId="0" applyFont="1" applyAlignment="1">
      <alignment horizontal="right" vertical="center" readingOrder="2"/>
    </xf>
    <xf numFmtId="0" fontId="4" fillId="0" borderId="0" xfId="0" applyFont="1" applyAlignment="1">
      <alignment horizontal="right" vertical="center" readingOrder="2"/>
    </xf>
    <xf numFmtId="0" fontId="14" fillId="0" borderId="1" xfId="0" applyFont="1" applyBorder="1" applyAlignment="1">
      <alignment horizontal="right" vertical="center" wrapText="1" readingOrder="2"/>
    </xf>
    <xf numFmtId="0" fontId="5" fillId="2" borderId="2" xfId="0" applyFont="1" applyFill="1" applyBorder="1" applyAlignment="1">
      <alignment horizontal="right" vertical="center" readingOrder="2"/>
    </xf>
    <xf numFmtId="0" fontId="5" fillId="2" borderId="3" xfId="0" applyFont="1" applyFill="1" applyBorder="1" applyAlignment="1">
      <alignment horizontal="right" vertical="center" readingOrder="2"/>
    </xf>
    <xf numFmtId="0" fontId="5" fillId="2" borderId="4" xfId="0" applyFont="1" applyFill="1" applyBorder="1" applyAlignment="1">
      <alignment horizontal="right" vertical="center" readingOrder="2"/>
    </xf>
    <xf numFmtId="206" fontId="4" fillId="2" borderId="2" xfId="1" applyNumberFormat="1" applyFont="1" applyFill="1" applyBorder="1" applyAlignment="1">
      <alignment horizontal="right" vertical="center" readingOrder="2"/>
    </xf>
    <xf numFmtId="206" fontId="4" fillId="2" borderId="3" xfId="1" applyNumberFormat="1" applyFont="1" applyFill="1" applyBorder="1" applyAlignment="1">
      <alignment horizontal="right" vertical="center" readingOrder="2"/>
    </xf>
    <xf numFmtId="206" fontId="4" fillId="2" borderId="4" xfId="1" applyNumberFormat="1" applyFont="1" applyFill="1" applyBorder="1" applyAlignment="1">
      <alignment horizontal="right" vertical="center" readingOrder="2"/>
    </xf>
    <xf numFmtId="206" fontId="18" fillId="10" borderId="0" xfId="1" applyNumberFormat="1" applyFont="1" applyFill="1" applyAlignment="1">
      <alignment horizontal="center" vertical="center" readingOrder="2"/>
    </xf>
    <xf numFmtId="0" fontId="3" fillId="0" borderId="0" xfId="0" applyFont="1" applyAlignment="1">
      <alignment horizontal="right" vertical="center" readingOrder="2"/>
    </xf>
    <xf numFmtId="9" fontId="4" fillId="0" borderId="1" xfId="4" applyFont="1" applyBorder="1" applyAlignment="1">
      <alignment horizontal="right" vertical="center" readingOrder="2"/>
    </xf>
    <xf numFmtId="206" fontId="10" fillId="0" borderId="0" xfId="1" applyNumberFormat="1" applyFont="1" applyAlignment="1">
      <alignment horizontal="right" vertical="center" readingOrder="2"/>
    </xf>
    <xf numFmtId="0" fontId="4" fillId="2" borderId="1" xfId="0" applyFont="1" applyFill="1" applyBorder="1" applyAlignment="1">
      <alignment horizontal="right" vertical="center" readingOrder="2"/>
    </xf>
    <xf numFmtId="0" fontId="4" fillId="0" borderId="1" xfId="0" applyFont="1" applyBorder="1" applyAlignment="1">
      <alignment horizontal="right" vertical="center" readingOrder="2"/>
    </xf>
    <xf numFmtId="9" fontId="4" fillId="0" borderId="2" xfId="0" applyNumberFormat="1" applyFont="1" applyBorder="1" applyAlignment="1">
      <alignment horizontal="right" vertical="center" wrapText="1" readingOrder="2"/>
    </xf>
    <xf numFmtId="9" fontId="4" fillId="0" borderId="3" xfId="0" applyNumberFormat="1" applyFont="1" applyBorder="1" applyAlignment="1">
      <alignment horizontal="right" vertical="center" wrapText="1" readingOrder="2"/>
    </xf>
    <xf numFmtId="9" fontId="4" fillId="0" borderId="4" xfId="0" applyNumberFormat="1" applyFont="1" applyBorder="1" applyAlignment="1">
      <alignment horizontal="right" vertical="center" wrapText="1" readingOrder="2"/>
    </xf>
    <xf numFmtId="0" fontId="6" fillId="0" borderId="0" xfId="0" applyFont="1" applyAlignment="1">
      <alignment horizontal="right" vertical="center" readingOrder="2"/>
    </xf>
    <xf numFmtId="0" fontId="6" fillId="0" borderId="0" xfId="0" applyFont="1" applyBorder="1" applyAlignment="1">
      <alignment horizontal="right" vertical="center" readingOrder="2"/>
    </xf>
  </cellXfs>
  <cellStyles count="6">
    <cellStyle name="Comma" xfId="1" builtinId="3"/>
    <cellStyle name="Comma [0]" xfId="2" builtinId="6"/>
    <cellStyle name="Comma 2" xfId="3"/>
    <cellStyle name="Normal" xfId="0" builtinId="0"/>
    <cellStyle name="Percent" xfId="4" builtinId="5"/>
    <cellStyle name="Percent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05"/>
  <sheetViews>
    <sheetView rightToLeft="1" tabSelected="1" zoomScale="90" zoomScaleNormal="90" workbookViewId="0">
      <selection activeCell="B197" sqref="B197"/>
    </sheetView>
  </sheetViews>
  <sheetFormatPr defaultRowHeight="20.100000000000001" customHeight="1"/>
  <cols>
    <col min="1" max="1" width="37.7109375" style="2" customWidth="1"/>
    <col min="2" max="2" width="21.28515625" style="2" bestFit="1" customWidth="1"/>
    <col min="3" max="3" width="25.7109375" style="2" bestFit="1" customWidth="1"/>
    <col min="4" max="4" width="20.7109375" style="2" customWidth="1"/>
    <col min="5" max="5" width="73.42578125" style="2" bestFit="1" customWidth="1"/>
    <col min="6" max="6" width="17.28515625" style="2" customWidth="1"/>
    <col min="7" max="7" width="18.5703125" style="2" customWidth="1"/>
    <col min="8" max="8" width="18.85546875" style="2" customWidth="1"/>
    <col min="9" max="11" width="9" style="2" customWidth="1"/>
    <col min="12" max="12" width="13.28515625" style="2" customWidth="1"/>
    <col min="13" max="17" width="9" style="2" customWidth="1"/>
    <col min="18" max="16384" width="9.140625" style="1"/>
  </cols>
  <sheetData>
    <row r="1" spans="1:6" ht="20.100000000000001" customHeight="1">
      <c r="A1" s="45" t="s">
        <v>124</v>
      </c>
      <c r="B1" s="44"/>
      <c r="C1" s="44"/>
      <c r="D1" s="44"/>
    </row>
    <row r="2" spans="1:6" ht="39" customHeight="1">
      <c r="A2" s="62" t="s">
        <v>98</v>
      </c>
      <c r="B2" s="62"/>
      <c r="C2" s="62"/>
      <c r="D2" s="62"/>
      <c r="E2" s="62"/>
      <c r="F2" s="52"/>
    </row>
    <row r="3" spans="1:6" ht="37.5" customHeight="1">
      <c r="A3" s="62" t="s">
        <v>78</v>
      </c>
      <c r="B3" s="62"/>
      <c r="C3" s="62"/>
      <c r="D3" s="62"/>
      <c r="E3" s="62"/>
    </row>
    <row r="4" spans="1:6" ht="20.100000000000001" customHeight="1">
      <c r="A4" s="80" t="s">
        <v>127</v>
      </c>
      <c r="B4" s="80"/>
      <c r="C4" s="80"/>
      <c r="D4" s="80"/>
      <c r="E4" s="80"/>
    </row>
    <row r="5" spans="1:6" ht="20.100000000000001" customHeight="1">
      <c r="A5" s="81" t="s">
        <v>1</v>
      </c>
      <c r="B5" s="81"/>
      <c r="C5" s="3" t="s">
        <v>60</v>
      </c>
      <c r="D5" s="3" t="s">
        <v>139</v>
      </c>
      <c r="E5" s="3" t="s">
        <v>140</v>
      </c>
    </row>
    <row r="6" spans="1:6" ht="20.100000000000001" customHeight="1">
      <c r="A6" s="82" t="s">
        <v>126</v>
      </c>
      <c r="B6" s="82"/>
      <c r="C6" s="48"/>
      <c r="D6" s="48"/>
      <c r="E6" s="5">
        <f>C6*D6</f>
        <v>0</v>
      </c>
    </row>
    <row r="7" spans="1:6" ht="20.100000000000001" customHeight="1">
      <c r="A7" s="67" t="s">
        <v>21</v>
      </c>
      <c r="B7" s="67"/>
      <c r="C7" s="3"/>
      <c r="D7" s="3"/>
      <c r="E7" s="3">
        <f>SUM(E6:E6)</f>
        <v>0</v>
      </c>
    </row>
    <row r="9" spans="1:6" ht="42" customHeight="1">
      <c r="A9" s="62" t="s">
        <v>58</v>
      </c>
      <c r="B9" s="62"/>
      <c r="C9" s="62"/>
      <c r="D9" s="62"/>
      <c r="E9" s="62"/>
    </row>
    <row r="10" spans="1:6" ht="27.75" customHeight="1">
      <c r="A10" s="64" t="s">
        <v>1</v>
      </c>
      <c r="B10" s="64"/>
      <c r="C10" s="6" t="s">
        <v>141</v>
      </c>
      <c r="D10" s="6" t="s">
        <v>97</v>
      </c>
      <c r="E10" s="6" t="s">
        <v>95</v>
      </c>
    </row>
    <row r="11" spans="1:6" ht="20.100000000000001" customHeight="1">
      <c r="A11" s="70" t="s">
        <v>136</v>
      </c>
      <c r="B11" s="70"/>
      <c r="C11" s="8"/>
      <c r="D11" s="9">
        <v>0.05</v>
      </c>
      <c r="E11" s="10">
        <f>D11*C11</f>
        <v>0</v>
      </c>
    </row>
    <row r="12" spans="1:6" ht="20.100000000000001" customHeight="1">
      <c r="A12" s="65" t="s">
        <v>137</v>
      </c>
      <c r="B12" s="66"/>
      <c r="C12" s="8">
        <f>42033050000*0.85</f>
        <v>35728092500</v>
      </c>
      <c r="D12" s="9">
        <v>0.05</v>
      </c>
      <c r="E12" s="10">
        <f>D12*C12</f>
        <v>1786404625</v>
      </c>
    </row>
    <row r="13" spans="1:6" ht="20.100000000000001" customHeight="1">
      <c r="A13" s="66" t="s">
        <v>57</v>
      </c>
      <c r="B13" s="66"/>
      <c r="C13" s="8">
        <f>42033050000*0.075</f>
        <v>3152478750</v>
      </c>
      <c r="D13" s="9">
        <v>0.05</v>
      </c>
      <c r="E13" s="10">
        <f>D13*C13</f>
        <v>157623937.5</v>
      </c>
    </row>
    <row r="14" spans="1:6" ht="20.100000000000001" customHeight="1">
      <c r="A14" s="70" t="s">
        <v>121</v>
      </c>
      <c r="B14" s="70"/>
      <c r="C14" s="8"/>
      <c r="D14" s="9">
        <v>0.05</v>
      </c>
      <c r="E14" s="10">
        <f>D14*C14</f>
        <v>0</v>
      </c>
    </row>
    <row r="15" spans="1:6" ht="20.100000000000001" customHeight="1">
      <c r="A15" s="65" t="s">
        <v>138</v>
      </c>
      <c r="B15" s="66"/>
      <c r="C15" s="8">
        <f>42033050000*0.075</f>
        <v>3152478750</v>
      </c>
      <c r="D15" s="9">
        <v>0.05</v>
      </c>
      <c r="E15" s="10">
        <f>D15*C15</f>
        <v>157623937.5</v>
      </c>
    </row>
    <row r="16" spans="1:6" ht="20.100000000000001" customHeight="1">
      <c r="A16" s="67" t="s">
        <v>21</v>
      </c>
      <c r="B16" s="67"/>
      <c r="C16" s="11">
        <f>SUM(C11:C15)</f>
        <v>42033050000</v>
      </c>
      <c r="D16" s="11"/>
      <c r="E16" s="11">
        <f>SUM(E11:E15)</f>
        <v>2101652500</v>
      </c>
    </row>
    <row r="17" spans="1:8" ht="20.100000000000001" customHeight="1">
      <c r="D17" s="12"/>
    </row>
    <row r="18" spans="1:8" ht="39" customHeight="1">
      <c r="A18" s="62" t="s">
        <v>59</v>
      </c>
      <c r="B18" s="62"/>
      <c r="C18" s="62"/>
      <c r="D18" s="62"/>
      <c r="E18" s="62"/>
    </row>
    <row r="19" spans="1:8" ht="20.100000000000001" customHeight="1">
      <c r="A19" s="69" t="s">
        <v>0</v>
      </c>
      <c r="B19" s="69"/>
      <c r="C19" s="69"/>
      <c r="D19" s="69"/>
      <c r="E19" s="69"/>
      <c r="H19" s="2">
        <f>12500*450</f>
        <v>5625000</v>
      </c>
    </row>
    <row r="21" spans="1:8" ht="20.100000000000001" customHeight="1">
      <c r="A21" s="3" t="s">
        <v>1</v>
      </c>
      <c r="B21" s="3" t="s">
        <v>7</v>
      </c>
      <c r="C21" s="54" t="s">
        <v>143</v>
      </c>
      <c r="D21" s="54" t="s">
        <v>144</v>
      </c>
      <c r="E21" s="3" t="s">
        <v>97</v>
      </c>
      <c r="F21" s="3" t="s">
        <v>95</v>
      </c>
    </row>
    <row r="22" spans="1:8" ht="20.100000000000001" customHeight="1">
      <c r="A22" s="56" t="s">
        <v>142</v>
      </c>
      <c r="B22" s="8">
        <v>0</v>
      </c>
      <c r="C22" s="16">
        <v>0</v>
      </c>
      <c r="D22" s="10">
        <f>B22*C22</f>
        <v>0</v>
      </c>
      <c r="E22" s="9">
        <v>0.15</v>
      </c>
      <c r="F22" s="13">
        <f>E22*D22</f>
        <v>0</v>
      </c>
      <c r="H22" s="2">
        <f>0.15*340000</f>
        <v>51000</v>
      </c>
    </row>
    <row r="23" spans="1:8" ht="20.100000000000001" customHeight="1">
      <c r="A23" s="56" t="s">
        <v>190</v>
      </c>
      <c r="B23" s="8">
        <v>8</v>
      </c>
      <c r="C23" s="16">
        <v>3700000</v>
      </c>
      <c r="D23" s="10">
        <f>C23*B23</f>
        <v>29600000</v>
      </c>
      <c r="E23" s="9">
        <v>0.15</v>
      </c>
      <c r="F23" s="13">
        <f>E23*D23</f>
        <v>4440000</v>
      </c>
    </row>
    <row r="24" spans="1:8" ht="20.100000000000001" customHeight="1">
      <c r="A24" s="56" t="s">
        <v>191</v>
      </c>
      <c r="B24" s="8">
        <v>6</v>
      </c>
      <c r="C24" s="8">
        <v>3000000</v>
      </c>
      <c r="D24" s="10">
        <f>B24*C24</f>
        <v>18000000</v>
      </c>
      <c r="E24" s="9">
        <v>0.15</v>
      </c>
      <c r="F24" s="13">
        <f>E24*D24</f>
        <v>2700000</v>
      </c>
    </row>
    <row r="25" spans="1:8" ht="20.100000000000001" customHeight="1">
      <c r="A25" s="14" t="s">
        <v>21</v>
      </c>
      <c r="B25" s="15"/>
      <c r="C25" s="16"/>
      <c r="D25" s="17">
        <f>SUM(D22:D24)</f>
        <v>47600000</v>
      </c>
      <c r="E25" s="17"/>
      <c r="F25" s="17">
        <f>SUM(F22:F24)</f>
        <v>7140000</v>
      </c>
    </row>
    <row r="26" spans="1:8" ht="20.100000000000001" customHeight="1">
      <c r="A26" s="18" t="s">
        <v>61</v>
      </c>
      <c r="B26" s="79">
        <v>0.05</v>
      </c>
      <c r="C26" s="79"/>
      <c r="D26" s="10">
        <f>D25*B26</f>
        <v>2380000</v>
      </c>
      <c r="E26" s="9">
        <v>0.15</v>
      </c>
      <c r="F26" s="13">
        <f>E26*D26</f>
        <v>357000</v>
      </c>
    </row>
    <row r="27" spans="1:8" ht="20.100000000000001" customHeight="1">
      <c r="A27" s="71" t="s">
        <v>32</v>
      </c>
      <c r="B27" s="72"/>
      <c r="C27" s="73"/>
      <c r="D27" s="19">
        <f>D25+D26</f>
        <v>49980000</v>
      </c>
      <c r="E27" s="19"/>
      <c r="F27" s="19">
        <f>F25+F26</f>
        <v>7497000</v>
      </c>
    </row>
    <row r="28" spans="1:8" ht="26.25" customHeight="1">
      <c r="A28" s="20"/>
    </row>
    <row r="29" spans="1:8" ht="39" customHeight="1">
      <c r="A29" s="62" t="s">
        <v>62</v>
      </c>
      <c r="B29" s="62"/>
      <c r="C29" s="62"/>
      <c r="D29" s="62"/>
      <c r="E29" s="62"/>
    </row>
    <row r="30" spans="1:8" ht="20.100000000000001" customHeight="1">
      <c r="A30" s="68" t="s">
        <v>99</v>
      </c>
      <c r="B30" s="68"/>
      <c r="C30" s="68"/>
      <c r="D30" s="68"/>
      <c r="E30" s="68"/>
    </row>
    <row r="31" spans="1:8" ht="20.100000000000001" customHeight="1">
      <c r="A31" s="11" t="s">
        <v>1</v>
      </c>
      <c r="B31" s="11" t="s">
        <v>2</v>
      </c>
      <c r="C31" s="11" t="s">
        <v>150</v>
      </c>
      <c r="D31" s="11" t="s">
        <v>149</v>
      </c>
    </row>
    <row r="32" spans="1:8" ht="20.100000000000001" customHeight="1">
      <c r="A32" s="7" t="s">
        <v>163</v>
      </c>
      <c r="B32" s="8">
        <v>2200340000</v>
      </c>
      <c r="C32" s="9">
        <v>0.1</v>
      </c>
      <c r="D32" s="13">
        <f t="shared" ref="D32:D37" si="0">C32*B32</f>
        <v>220034000</v>
      </c>
    </row>
    <row r="33" spans="1:6" ht="20.100000000000001" customHeight="1">
      <c r="A33" s="7" t="s">
        <v>77</v>
      </c>
      <c r="B33" s="8"/>
      <c r="C33" s="9">
        <v>0.1</v>
      </c>
      <c r="D33" s="13">
        <f t="shared" si="0"/>
        <v>0</v>
      </c>
    </row>
    <row r="34" spans="1:6" ht="20.100000000000001" customHeight="1">
      <c r="A34" s="7" t="s">
        <v>96</v>
      </c>
      <c r="B34" s="8">
        <v>305000000</v>
      </c>
      <c r="C34" s="9">
        <v>0.1</v>
      </c>
      <c r="D34" s="13">
        <f t="shared" si="0"/>
        <v>30500000</v>
      </c>
    </row>
    <row r="35" spans="1:6" ht="20.100000000000001" customHeight="1">
      <c r="A35" s="7" t="s">
        <v>86</v>
      </c>
      <c r="B35" s="8">
        <v>421050000</v>
      </c>
      <c r="C35" s="9">
        <v>0.1</v>
      </c>
      <c r="D35" s="13">
        <f t="shared" si="0"/>
        <v>42105000</v>
      </c>
    </row>
    <row r="36" spans="1:6" ht="20.100000000000001" customHeight="1">
      <c r="A36" s="7" t="s">
        <v>3</v>
      </c>
      <c r="B36" s="8">
        <v>1510000</v>
      </c>
      <c r="C36" s="9">
        <v>0.1</v>
      </c>
      <c r="D36" s="13">
        <f t="shared" si="0"/>
        <v>151000</v>
      </c>
    </row>
    <row r="37" spans="1:6" ht="20.100000000000001" customHeight="1">
      <c r="A37" s="4" t="s">
        <v>123</v>
      </c>
      <c r="B37" s="8">
        <v>39050000</v>
      </c>
      <c r="C37" s="9">
        <v>0.1</v>
      </c>
      <c r="D37" s="13">
        <f t="shared" si="0"/>
        <v>3905000</v>
      </c>
    </row>
    <row r="38" spans="1:6" ht="20.100000000000001" customHeight="1">
      <c r="A38" s="3" t="s">
        <v>4</v>
      </c>
      <c r="B38" s="21">
        <f>SUM(B32:B37)</f>
        <v>2966950000</v>
      </c>
      <c r="C38" s="21"/>
      <c r="D38" s="21">
        <f>SUM(D32:D37)</f>
        <v>296695000</v>
      </c>
    </row>
    <row r="39" spans="1:6" ht="20.100000000000001" customHeight="1">
      <c r="A39" s="20"/>
    </row>
    <row r="40" spans="1:6" ht="39.75" customHeight="1">
      <c r="A40" s="62" t="s">
        <v>63</v>
      </c>
      <c r="B40" s="62"/>
      <c r="C40" s="62"/>
      <c r="D40" s="62"/>
      <c r="E40" s="62"/>
    </row>
    <row r="41" spans="1:6" ht="20.100000000000001" customHeight="1">
      <c r="A41" s="69" t="s">
        <v>5</v>
      </c>
      <c r="B41" s="69"/>
      <c r="C41" s="69"/>
      <c r="D41" s="69"/>
      <c r="E41" s="69"/>
    </row>
    <row r="42" spans="1:6" ht="20.100000000000001" customHeight="1">
      <c r="A42" s="3" t="s">
        <v>6</v>
      </c>
      <c r="B42" s="3" t="s">
        <v>7</v>
      </c>
      <c r="C42" s="3" t="s">
        <v>145</v>
      </c>
      <c r="D42" s="3" t="s">
        <v>146</v>
      </c>
      <c r="E42" s="3" t="s">
        <v>148</v>
      </c>
      <c r="F42" s="3" t="s">
        <v>149</v>
      </c>
    </row>
    <row r="43" spans="1:6" ht="20.100000000000001" customHeight="1">
      <c r="A43" s="57" t="s">
        <v>171</v>
      </c>
      <c r="B43" s="8">
        <v>0</v>
      </c>
      <c r="C43" s="8">
        <v>0</v>
      </c>
      <c r="D43" s="10">
        <f>B43*C43</f>
        <v>0</v>
      </c>
      <c r="E43" s="9"/>
      <c r="F43" s="13">
        <f>E43*D43</f>
        <v>0</v>
      </c>
    </row>
    <row r="44" spans="1:6" ht="20.100000000000001" customHeight="1">
      <c r="A44" s="57" t="s">
        <v>147</v>
      </c>
      <c r="B44" s="8">
        <v>0</v>
      </c>
      <c r="C44" s="8"/>
      <c r="D44" s="10">
        <f>B44*C44</f>
        <v>0</v>
      </c>
      <c r="E44" s="9">
        <v>0.2</v>
      </c>
      <c r="F44" s="13">
        <f>E44*D44</f>
        <v>0</v>
      </c>
    </row>
    <row r="45" spans="1:6" ht="20.100000000000001" customHeight="1">
      <c r="A45" s="57" t="s">
        <v>152</v>
      </c>
      <c r="B45" s="8"/>
      <c r="C45" s="8"/>
      <c r="D45" s="10">
        <f>B45*C45</f>
        <v>0</v>
      </c>
      <c r="E45" s="9">
        <v>0.2</v>
      </c>
      <c r="F45" s="13">
        <f>E45*D45</f>
        <v>0</v>
      </c>
    </row>
    <row r="46" spans="1:6" ht="20.100000000000001" customHeight="1">
      <c r="A46" s="3" t="s">
        <v>8</v>
      </c>
      <c r="B46" s="3"/>
      <c r="C46" s="3"/>
      <c r="D46" s="21">
        <f>SUM(D43:D45)</f>
        <v>0</v>
      </c>
      <c r="E46" s="21"/>
      <c r="F46" s="21">
        <f>SUM(F43:F45)</f>
        <v>0</v>
      </c>
    </row>
    <row r="47" spans="1:6" ht="20.100000000000001" customHeight="1">
      <c r="A47" s="20"/>
    </row>
    <row r="48" spans="1:6" ht="41.25" customHeight="1">
      <c r="A48" s="62" t="s">
        <v>64</v>
      </c>
      <c r="B48" s="62"/>
      <c r="C48" s="62"/>
      <c r="D48" s="62"/>
      <c r="E48" s="62"/>
      <c r="F48" s="52"/>
    </row>
    <row r="49" spans="1:7" ht="20.100000000000001" customHeight="1">
      <c r="A49" s="69" t="s">
        <v>9</v>
      </c>
      <c r="B49" s="69"/>
      <c r="C49" s="69"/>
      <c r="D49" s="69"/>
      <c r="E49" s="69"/>
    </row>
    <row r="50" spans="1:7" ht="20.100000000000001" customHeight="1">
      <c r="A50" s="3" t="s">
        <v>10</v>
      </c>
      <c r="B50" s="3" t="s">
        <v>151</v>
      </c>
    </row>
    <row r="51" spans="1:7" ht="20.100000000000001" customHeight="1">
      <c r="A51" s="58" t="s">
        <v>11</v>
      </c>
      <c r="B51" s="8">
        <v>157500000</v>
      </c>
    </row>
    <row r="52" spans="1:7" ht="20.100000000000001" customHeight="1">
      <c r="A52" s="58" t="s">
        <v>12</v>
      </c>
      <c r="B52" s="8">
        <v>2500000</v>
      </c>
    </row>
    <row r="53" spans="1:7" ht="20.100000000000001" customHeight="1">
      <c r="A53" s="58" t="s">
        <v>128</v>
      </c>
      <c r="B53" s="8">
        <v>123000000</v>
      </c>
    </row>
    <row r="54" spans="1:7" ht="20.100000000000001" customHeight="1">
      <c r="A54" s="58" t="s">
        <v>76</v>
      </c>
      <c r="B54" s="8">
        <v>250000000</v>
      </c>
      <c r="D54" s="44"/>
    </row>
    <row r="55" spans="1:7" ht="20.100000000000001" customHeight="1">
      <c r="A55" s="58" t="s">
        <v>122</v>
      </c>
      <c r="B55" s="8"/>
      <c r="D55" s="44"/>
      <c r="E55" s="44" t="s">
        <v>187</v>
      </c>
      <c r="F55" s="44"/>
      <c r="G55" s="44"/>
    </row>
    <row r="56" spans="1:7" ht="20.100000000000001" customHeight="1">
      <c r="A56" s="58" t="s">
        <v>129</v>
      </c>
      <c r="B56" s="8">
        <v>36000000</v>
      </c>
      <c r="D56" s="44" t="s">
        <v>187</v>
      </c>
      <c r="E56" s="44"/>
      <c r="F56" s="44"/>
      <c r="G56" s="44"/>
    </row>
    <row r="57" spans="1:7" ht="20.100000000000001" customHeight="1">
      <c r="A57" s="3" t="s">
        <v>13</v>
      </c>
      <c r="B57" s="21">
        <f>SUM(B51:B56)</f>
        <v>569000000</v>
      </c>
      <c r="C57" s="9">
        <v>0.2</v>
      </c>
      <c r="D57" s="4">
        <f>C57*B57</f>
        <v>113800000</v>
      </c>
    </row>
    <row r="58" spans="1:7" ht="20.100000000000001" customHeight="1">
      <c r="A58" s="20"/>
      <c r="C58" s="21" t="s">
        <v>101</v>
      </c>
      <c r="D58" s="21" t="s">
        <v>102</v>
      </c>
    </row>
    <row r="59" spans="1:7" ht="20.100000000000001" customHeight="1">
      <c r="A59" s="20"/>
    </row>
    <row r="60" spans="1:7" ht="40.5" customHeight="1">
      <c r="A60" s="62" t="s">
        <v>103</v>
      </c>
      <c r="B60" s="62"/>
      <c r="C60" s="62"/>
      <c r="D60" s="62"/>
      <c r="E60" s="62"/>
    </row>
    <row r="61" spans="1:7" ht="20.100000000000001" customHeight="1">
      <c r="A61" s="11" t="s">
        <v>14</v>
      </c>
      <c r="B61" s="11" t="s">
        <v>162</v>
      </c>
    </row>
    <row r="62" spans="1:7" ht="20.100000000000001" customHeight="1">
      <c r="A62" s="22" t="s">
        <v>100</v>
      </c>
      <c r="B62" s="22">
        <f>E7</f>
        <v>0</v>
      </c>
    </row>
    <row r="63" spans="1:7" ht="20.100000000000001" customHeight="1">
      <c r="A63" s="7" t="s">
        <v>15</v>
      </c>
      <c r="B63" s="10">
        <f>C16</f>
        <v>42033050000</v>
      </c>
    </row>
    <row r="64" spans="1:7" ht="20.100000000000001" customHeight="1">
      <c r="A64" s="7" t="s">
        <v>36</v>
      </c>
      <c r="B64" s="10">
        <f>D27</f>
        <v>49980000</v>
      </c>
    </row>
    <row r="65" spans="1:17" ht="20.100000000000001" customHeight="1">
      <c r="A65" s="7" t="s">
        <v>37</v>
      </c>
      <c r="B65" s="10">
        <f>B38</f>
        <v>2966950000</v>
      </c>
    </row>
    <row r="66" spans="1:17" ht="20.100000000000001" customHeight="1">
      <c r="A66" s="7" t="s">
        <v>110</v>
      </c>
      <c r="B66" s="10">
        <f>D46</f>
        <v>0</v>
      </c>
    </row>
    <row r="67" spans="1:17" ht="20.100000000000001" customHeight="1">
      <c r="A67" s="7" t="s">
        <v>16</v>
      </c>
      <c r="B67" s="10">
        <f>B57</f>
        <v>569000000</v>
      </c>
    </row>
    <row r="68" spans="1:17" ht="20.100000000000001" customHeight="1">
      <c r="A68" s="11" t="s">
        <v>17</v>
      </c>
      <c r="B68" s="21">
        <f>SUM(B62:B67)</f>
        <v>45618980000</v>
      </c>
    </row>
    <row r="69" spans="1:17" ht="20.100000000000001" customHeight="1">
      <c r="A69" s="20"/>
    </row>
    <row r="70" spans="1:17" ht="49.5" customHeight="1">
      <c r="A70" s="62" t="s">
        <v>85</v>
      </c>
      <c r="B70" s="62"/>
      <c r="C70" s="62"/>
      <c r="D70" s="62"/>
      <c r="E70" s="62"/>
      <c r="F70" s="62"/>
      <c r="G70" s="62"/>
    </row>
    <row r="71" spans="1:17" ht="39" customHeight="1">
      <c r="A71" s="62" t="s">
        <v>111</v>
      </c>
      <c r="B71" s="62"/>
      <c r="C71" s="62"/>
      <c r="D71" s="62"/>
      <c r="E71" s="62"/>
      <c r="F71" s="62"/>
      <c r="G71" s="62"/>
    </row>
    <row r="72" spans="1:17" ht="20.100000000000001" customHeight="1">
      <c r="A72" s="11" t="s">
        <v>1</v>
      </c>
      <c r="B72" s="11" t="s">
        <v>105</v>
      </c>
      <c r="C72" s="11" t="s">
        <v>24</v>
      </c>
      <c r="D72" s="23"/>
      <c r="E72" s="23"/>
      <c r="F72" s="23"/>
      <c r="G72" s="23"/>
    </row>
    <row r="73" spans="1:17" ht="20.100000000000001" customHeight="1">
      <c r="A73" s="5" t="s">
        <v>172</v>
      </c>
      <c r="B73" s="46">
        <v>5000000</v>
      </c>
      <c r="C73" s="5">
        <f>B73*12</f>
        <v>60000000</v>
      </c>
      <c r="D73" s="23"/>
      <c r="E73" s="23"/>
      <c r="F73" s="23"/>
      <c r="G73" s="23"/>
    </row>
    <row r="74" spans="1:17" ht="20.100000000000001" customHeight="1">
      <c r="A74" s="5" t="s">
        <v>119</v>
      </c>
      <c r="B74" s="46"/>
      <c r="C74" s="5"/>
      <c r="D74" s="23"/>
      <c r="E74" s="23"/>
      <c r="F74" s="23"/>
      <c r="G74" s="23"/>
    </row>
    <row r="75" spans="1:17" ht="20.100000000000001" customHeight="1">
      <c r="A75" s="24" t="s">
        <v>83</v>
      </c>
      <c r="B75" s="25">
        <f>SUM(B73:B74)</f>
        <v>5000000</v>
      </c>
      <c r="C75" s="25">
        <f>SUM(C73:C74)</f>
        <v>60000000</v>
      </c>
      <c r="D75" s="23"/>
      <c r="E75" s="23"/>
      <c r="F75" s="23"/>
      <c r="G75" s="23"/>
      <c r="L75" s="2">
        <f>24*12</f>
        <v>288</v>
      </c>
    </row>
    <row r="76" spans="1:17" ht="20.100000000000001" customHeight="1">
      <c r="A76" s="26"/>
      <c r="B76" s="26"/>
      <c r="C76" s="26"/>
      <c r="D76" s="23"/>
      <c r="E76" s="23"/>
      <c r="F76" s="23"/>
      <c r="G76" s="23"/>
      <c r="L76" s="2">
        <f>12*18000</f>
        <v>216000</v>
      </c>
    </row>
    <row r="77" spans="1:17" ht="42" customHeight="1">
      <c r="A77" s="62" t="s">
        <v>70</v>
      </c>
      <c r="B77" s="62"/>
      <c r="C77" s="62"/>
      <c r="D77" s="62"/>
      <c r="E77" s="62"/>
      <c r="F77" s="62"/>
      <c r="G77" s="62"/>
    </row>
    <row r="78" spans="1:17" ht="20.100000000000001" customHeight="1">
      <c r="A78" s="11" t="s">
        <v>41</v>
      </c>
      <c r="B78" s="11" t="s">
        <v>92</v>
      </c>
      <c r="C78" s="11" t="s">
        <v>88</v>
      </c>
      <c r="D78" s="11" t="s">
        <v>91</v>
      </c>
      <c r="E78" s="55" t="s">
        <v>154</v>
      </c>
      <c r="F78" s="11" t="s">
        <v>90</v>
      </c>
      <c r="G78" s="11" t="s">
        <v>89</v>
      </c>
      <c r="H78" s="47" t="s">
        <v>125</v>
      </c>
      <c r="Q78" s="1"/>
    </row>
    <row r="79" spans="1:17" ht="20.100000000000001" customHeight="1">
      <c r="A79" s="57" t="s">
        <v>153</v>
      </c>
      <c r="B79" s="27" t="s">
        <v>115</v>
      </c>
      <c r="C79" s="8"/>
      <c r="D79" s="10">
        <f>C79*12</f>
        <v>0</v>
      </c>
      <c r="E79" s="28"/>
      <c r="F79" s="4">
        <f>E79*C79</f>
        <v>0</v>
      </c>
      <c r="G79" s="4">
        <f>F79*12</f>
        <v>0</v>
      </c>
      <c r="H79" s="47" t="s">
        <v>156</v>
      </c>
      <c r="Q79" s="1"/>
    </row>
    <row r="80" spans="1:17" ht="20.100000000000001" customHeight="1">
      <c r="A80" s="57" t="s">
        <v>155</v>
      </c>
      <c r="B80" s="27" t="s">
        <v>157</v>
      </c>
      <c r="C80" s="8"/>
      <c r="D80" s="10">
        <f>C80*12</f>
        <v>0</v>
      </c>
      <c r="E80" s="28"/>
      <c r="F80" s="4">
        <f>E80*C80</f>
        <v>0</v>
      </c>
      <c r="G80" s="4">
        <f>F80*12</f>
        <v>0</v>
      </c>
      <c r="H80" s="47" t="s">
        <v>156</v>
      </c>
      <c r="Q80" s="1"/>
    </row>
    <row r="81" spans="1:17" ht="20.100000000000001" customHeight="1">
      <c r="A81" s="57" t="s">
        <v>158</v>
      </c>
      <c r="B81" s="27" t="s">
        <v>159</v>
      </c>
      <c r="C81" s="8"/>
      <c r="D81" s="10">
        <f>C81*12</f>
        <v>0</v>
      </c>
      <c r="E81" s="28"/>
      <c r="F81" s="4">
        <f>E81*C81</f>
        <v>0</v>
      </c>
      <c r="G81" s="4">
        <f>F81*12</f>
        <v>0</v>
      </c>
      <c r="H81" s="47"/>
      <c r="Q81" s="1"/>
    </row>
    <row r="82" spans="1:17" ht="20.100000000000001" customHeight="1">
      <c r="A82" s="57" t="s">
        <v>160</v>
      </c>
      <c r="B82" s="27" t="s">
        <v>157</v>
      </c>
      <c r="C82" s="8"/>
      <c r="D82" s="10">
        <f>C82*12</f>
        <v>0</v>
      </c>
      <c r="E82" s="28"/>
      <c r="F82" s="4">
        <f>E82*C82</f>
        <v>0</v>
      </c>
      <c r="G82" s="4">
        <f>F82*12</f>
        <v>0</v>
      </c>
      <c r="H82" s="47"/>
      <c r="Q82" s="1"/>
    </row>
    <row r="83" spans="1:17" ht="20.100000000000001" customHeight="1">
      <c r="A83" s="11" t="s">
        <v>42</v>
      </c>
      <c r="B83" s="11"/>
      <c r="C83" s="11"/>
      <c r="D83" s="21"/>
      <c r="E83" s="21"/>
      <c r="F83" s="21">
        <f>SUM(F79:F82)</f>
        <v>0</v>
      </c>
      <c r="G83" s="21">
        <f>SUM(G79:G82)</f>
        <v>0</v>
      </c>
      <c r="Q83" s="1"/>
    </row>
    <row r="84" spans="1:17" ht="20.100000000000001" customHeight="1">
      <c r="A84" s="29"/>
      <c r="B84" s="29"/>
      <c r="C84" s="29"/>
      <c r="D84" s="30"/>
      <c r="E84" s="30"/>
      <c r="F84" s="30"/>
      <c r="G84" s="30"/>
      <c r="Q84" s="1"/>
    </row>
    <row r="85" spans="1:17" ht="44.25" customHeight="1">
      <c r="A85" s="62" t="s">
        <v>66</v>
      </c>
      <c r="B85" s="62"/>
      <c r="C85" s="62"/>
      <c r="D85" s="62"/>
      <c r="E85" s="62"/>
      <c r="F85" s="62"/>
      <c r="G85" s="62"/>
    </row>
    <row r="86" spans="1:17" ht="20.100000000000001" customHeight="1">
      <c r="A86" s="86" t="s">
        <v>65</v>
      </c>
      <c r="B86" s="86"/>
      <c r="C86" s="86"/>
      <c r="D86" s="86"/>
      <c r="E86" s="86"/>
      <c r="F86" s="86"/>
      <c r="G86" s="86"/>
    </row>
    <row r="87" spans="1:17" ht="20.100000000000001" customHeight="1">
      <c r="A87" s="11" t="s">
        <v>104</v>
      </c>
      <c r="B87" s="11" t="s">
        <v>7</v>
      </c>
      <c r="C87" s="11" t="s">
        <v>18</v>
      </c>
      <c r="D87" s="11" t="s">
        <v>19</v>
      </c>
      <c r="E87" s="11" t="s">
        <v>20</v>
      </c>
      <c r="F87" s="47"/>
    </row>
    <row r="88" spans="1:17" ht="20.100000000000001" customHeight="1">
      <c r="A88" s="7" t="s">
        <v>164</v>
      </c>
      <c r="B88" s="8">
        <v>1</v>
      </c>
      <c r="C88" s="8">
        <v>2500000</v>
      </c>
      <c r="D88" s="10">
        <f>B88*C88</f>
        <v>2500000</v>
      </c>
      <c r="E88" s="10">
        <f t="shared" ref="E88:E93" si="1">D88*12</f>
        <v>30000000</v>
      </c>
      <c r="F88" s="47"/>
    </row>
    <row r="89" spans="1:17" ht="20.100000000000001" customHeight="1">
      <c r="A89" s="7" t="s">
        <v>165</v>
      </c>
      <c r="B89" s="8">
        <v>1</v>
      </c>
      <c r="C89" s="8">
        <v>2300000</v>
      </c>
      <c r="D89" s="10">
        <f>B89*C89</f>
        <v>2300000</v>
      </c>
      <c r="E89" s="10">
        <f t="shared" si="1"/>
        <v>27600000</v>
      </c>
      <c r="F89" s="47"/>
    </row>
    <row r="90" spans="1:17" ht="20.100000000000001" customHeight="1">
      <c r="A90" s="7" t="s">
        <v>173</v>
      </c>
      <c r="B90" s="8"/>
      <c r="C90" s="8"/>
      <c r="D90" s="10">
        <f>C90</f>
        <v>0</v>
      </c>
      <c r="E90" s="10">
        <f t="shared" si="1"/>
        <v>0</v>
      </c>
      <c r="F90" s="47" t="s">
        <v>185</v>
      </c>
    </row>
    <row r="91" spans="1:17" ht="20.100000000000001" customHeight="1">
      <c r="A91" s="7" t="s">
        <v>186</v>
      </c>
      <c r="B91" s="8"/>
      <c r="C91" s="8"/>
      <c r="D91" s="10">
        <f>C91*B91</f>
        <v>0</v>
      </c>
      <c r="E91" s="10">
        <f t="shared" si="1"/>
        <v>0</v>
      </c>
      <c r="F91" s="47"/>
    </row>
    <row r="92" spans="1:17" ht="20.100000000000001" customHeight="1">
      <c r="A92" s="7" t="s">
        <v>174</v>
      </c>
      <c r="B92" s="8">
        <v>1</v>
      </c>
      <c r="C92" s="8">
        <v>400000</v>
      </c>
      <c r="D92" s="10">
        <f>B92*C92</f>
        <v>400000</v>
      </c>
      <c r="E92" s="10">
        <f t="shared" si="1"/>
        <v>4800000</v>
      </c>
      <c r="F92" s="47"/>
    </row>
    <row r="93" spans="1:17" ht="20.100000000000001" customHeight="1">
      <c r="A93" s="7" t="s">
        <v>175</v>
      </c>
      <c r="B93" s="8">
        <v>1</v>
      </c>
      <c r="C93" s="8">
        <v>1000000</v>
      </c>
      <c r="D93" s="10">
        <f>B93*C93</f>
        <v>1000000</v>
      </c>
      <c r="E93" s="10">
        <f t="shared" si="1"/>
        <v>12000000</v>
      </c>
      <c r="F93" s="47"/>
    </row>
    <row r="94" spans="1:17" ht="20.100000000000001" customHeight="1">
      <c r="A94" s="11" t="s">
        <v>21</v>
      </c>
      <c r="B94" s="11">
        <f>SUM(B88:B93)</f>
        <v>4</v>
      </c>
      <c r="C94" s="11"/>
      <c r="D94" s="21">
        <f>SUM(D88:D93)</f>
        <v>6200000</v>
      </c>
      <c r="E94" s="21">
        <f>SUM(E88:E93)</f>
        <v>74400000</v>
      </c>
      <c r="F94" s="47"/>
    </row>
    <row r="95" spans="1:17" ht="20.100000000000001" customHeight="1">
      <c r="A95" s="7" t="s">
        <v>22</v>
      </c>
      <c r="B95" s="83">
        <v>0.2</v>
      </c>
      <c r="C95" s="84"/>
      <c r="D95" s="85"/>
      <c r="E95" s="10">
        <f>E94*B95</f>
        <v>14880000</v>
      </c>
    </row>
    <row r="96" spans="1:17" ht="20.100000000000001" customHeight="1">
      <c r="A96" s="74" t="s">
        <v>56</v>
      </c>
      <c r="B96" s="75"/>
      <c r="C96" s="75"/>
      <c r="D96" s="76"/>
      <c r="E96" s="21">
        <f>E94+E95</f>
        <v>89280000</v>
      </c>
    </row>
    <row r="97" spans="1:7" ht="20.25" customHeight="1">
      <c r="A97" s="31"/>
    </row>
    <row r="98" spans="1:7" ht="20.100000000000001" customHeight="1">
      <c r="A98" s="87" t="s">
        <v>67</v>
      </c>
      <c r="B98" s="87"/>
      <c r="C98" s="87"/>
      <c r="D98" s="87"/>
      <c r="E98" s="87"/>
      <c r="F98" s="87"/>
      <c r="G98" s="87"/>
    </row>
    <row r="99" spans="1:7" ht="20.100000000000001" customHeight="1">
      <c r="A99" s="11" t="s">
        <v>104</v>
      </c>
      <c r="B99" s="11" t="s">
        <v>7</v>
      </c>
      <c r="C99" s="11" t="s">
        <v>18</v>
      </c>
      <c r="D99" s="11" t="s">
        <v>19</v>
      </c>
      <c r="E99" s="11" t="s">
        <v>20</v>
      </c>
      <c r="F99" s="47"/>
    </row>
    <row r="100" spans="1:7" ht="20.100000000000001" customHeight="1">
      <c r="A100" s="7" t="s">
        <v>116</v>
      </c>
      <c r="B100" s="8">
        <v>168</v>
      </c>
      <c r="C100" s="8">
        <v>235050000</v>
      </c>
      <c r="D100" s="10">
        <v>235050000</v>
      </c>
      <c r="E100" s="10">
        <f>D100*12</f>
        <v>2820600000</v>
      </c>
      <c r="F100" s="47"/>
    </row>
    <row r="101" spans="1:7" ht="20.100000000000001" customHeight="1">
      <c r="A101" s="7" t="s">
        <v>167</v>
      </c>
      <c r="B101" s="8">
        <v>14</v>
      </c>
      <c r="C101" s="8">
        <v>280000</v>
      </c>
      <c r="D101" s="10">
        <f>B101*C101</f>
        <v>3920000</v>
      </c>
      <c r="E101" s="10">
        <f>D101*12</f>
        <v>47040000</v>
      </c>
      <c r="F101" s="47"/>
    </row>
    <row r="102" spans="1:7" ht="20.100000000000001" customHeight="1">
      <c r="A102" s="7" t="s">
        <v>166</v>
      </c>
      <c r="B102" s="8">
        <v>4</v>
      </c>
      <c r="C102" s="8">
        <v>200000</v>
      </c>
      <c r="D102" s="10">
        <f>B102*C102</f>
        <v>800000</v>
      </c>
      <c r="E102" s="10">
        <f>D102*12</f>
        <v>9600000</v>
      </c>
      <c r="F102" s="47"/>
    </row>
    <row r="103" spans="1:7" ht="20.100000000000001" customHeight="1">
      <c r="A103" s="7" t="s">
        <v>117</v>
      </c>
      <c r="B103" s="8">
        <v>1</v>
      </c>
      <c r="C103" s="8">
        <v>500000</v>
      </c>
      <c r="D103" s="10">
        <f>B103*C103</f>
        <v>500000</v>
      </c>
      <c r="E103" s="10">
        <f>D103*12</f>
        <v>6000000</v>
      </c>
      <c r="F103" s="47"/>
    </row>
    <row r="104" spans="1:7" ht="20.100000000000001" customHeight="1">
      <c r="A104" s="7" t="s">
        <v>120</v>
      </c>
      <c r="B104" s="8"/>
      <c r="C104" s="8"/>
      <c r="D104" s="10">
        <f>B104*C104</f>
        <v>0</v>
      </c>
      <c r="E104" s="10">
        <f>D104*12</f>
        <v>0</v>
      </c>
      <c r="F104" s="47"/>
    </row>
    <row r="105" spans="1:7" ht="20.100000000000001" customHeight="1">
      <c r="A105" s="11" t="s">
        <v>21</v>
      </c>
      <c r="B105" s="11">
        <f>SUM(B100:B104)</f>
        <v>187</v>
      </c>
      <c r="C105" s="11"/>
      <c r="D105" s="21">
        <f>SUM(D100:D104)</f>
        <v>240270000</v>
      </c>
      <c r="E105" s="21">
        <f>SUM(E100:E104)</f>
        <v>2883240000</v>
      </c>
    </row>
    <row r="106" spans="1:7" ht="20.100000000000001" customHeight="1">
      <c r="A106" s="7" t="s">
        <v>87</v>
      </c>
      <c r="B106" s="83">
        <v>0.2</v>
      </c>
      <c r="C106" s="84"/>
      <c r="D106" s="85"/>
      <c r="E106" s="10">
        <f>E105*B106</f>
        <v>576648000</v>
      </c>
    </row>
    <row r="107" spans="1:7" ht="20.100000000000001" customHeight="1">
      <c r="A107" s="11" t="s">
        <v>54</v>
      </c>
      <c r="B107" s="11"/>
      <c r="C107" s="11"/>
      <c r="D107" s="11"/>
      <c r="E107" s="21">
        <f>E105+E106</f>
        <v>3459888000</v>
      </c>
    </row>
    <row r="108" spans="1:7" ht="20.100000000000001" customHeight="1">
      <c r="A108" s="11" t="s">
        <v>55</v>
      </c>
      <c r="B108" s="74"/>
      <c r="C108" s="75"/>
      <c r="D108" s="76"/>
      <c r="E108" s="21">
        <f>E107+E96</f>
        <v>3549168000</v>
      </c>
    </row>
    <row r="109" spans="1:7" ht="20.100000000000001" customHeight="1">
      <c r="A109" s="31"/>
    </row>
    <row r="110" spans="1:7" ht="43.5" customHeight="1">
      <c r="A110" s="62" t="s">
        <v>135</v>
      </c>
      <c r="B110" s="62"/>
      <c r="C110" s="62"/>
      <c r="D110" s="62"/>
      <c r="E110" s="62"/>
      <c r="F110" s="62"/>
      <c r="G110" s="62"/>
    </row>
    <row r="111" spans="1:7" ht="20.100000000000001" customHeight="1">
      <c r="A111" s="11" t="s">
        <v>1</v>
      </c>
      <c r="B111" s="11" t="s">
        <v>105</v>
      </c>
      <c r="C111" s="11" t="s">
        <v>24</v>
      </c>
      <c r="D111" s="23"/>
      <c r="E111" s="23"/>
    </row>
    <row r="112" spans="1:7" ht="20.100000000000001" customHeight="1">
      <c r="A112" s="7" t="s">
        <v>25</v>
      </c>
      <c r="B112" s="8">
        <v>1560000</v>
      </c>
      <c r="C112" s="32">
        <f>B112*12</f>
        <v>18720000</v>
      </c>
      <c r="D112" s="23"/>
      <c r="E112" s="49" t="s">
        <v>130</v>
      </c>
      <c r="F112" s="49"/>
    </row>
    <row r="113" spans="1:7" ht="20.100000000000001" customHeight="1">
      <c r="A113" s="7" t="s">
        <v>26</v>
      </c>
      <c r="B113" s="8">
        <v>1300000</v>
      </c>
      <c r="C113" s="32">
        <f>B113*12</f>
        <v>15600000</v>
      </c>
      <c r="D113" s="23"/>
      <c r="E113" s="23"/>
    </row>
    <row r="114" spans="1:7" ht="20.100000000000001" customHeight="1">
      <c r="A114" s="7" t="s">
        <v>106</v>
      </c>
      <c r="B114" s="8">
        <v>600000</v>
      </c>
      <c r="C114" s="32">
        <f>B114*12</f>
        <v>7200000</v>
      </c>
      <c r="D114" s="23"/>
      <c r="E114" s="23"/>
    </row>
    <row r="115" spans="1:7" ht="20.100000000000001" customHeight="1">
      <c r="A115" s="7" t="s">
        <v>107</v>
      </c>
      <c r="B115" s="8">
        <v>57000</v>
      </c>
      <c r="C115" s="32">
        <f>B115*12</f>
        <v>684000</v>
      </c>
      <c r="D115" s="23"/>
      <c r="E115" s="23"/>
    </row>
    <row r="116" spans="1:7" ht="20.100000000000001" customHeight="1">
      <c r="A116" s="7" t="s">
        <v>108</v>
      </c>
      <c r="B116" s="8">
        <v>1440000</v>
      </c>
      <c r="C116" s="32">
        <f>B116*12</f>
        <v>17280000</v>
      </c>
      <c r="D116" s="23"/>
      <c r="E116" s="23"/>
    </row>
    <row r="117" spans="1:7" ht="20.100000000000001" customHeight="1">
      <c r="A117" s="11" t="s">
        <v>4</v>
      </c>
      <c r="B117" s="21">
        <f>SUM(B112:B116)</f>
        <v>4957000</v>
      </c>
      <c r="C117" s="21">
        <f>SUM(C112:C116)</f>
        <v>59484000</v>
      </c>
      <c r="D117" s="23"/>
      <c r="E117" s="23"/>
    </row>
    <row r="118" spans="1:7" ht="20.100000000000001" customHeight="1">
      <c r="A118" s="29"/>
      <c r="B118" s="30"/>
      <c r="C118" s="30"/>
      <c r="D118" s="23"/>
      <c r="E118" s="23"/>
    </row>
    <row r="119" spans="1:7" ht="20.100000000000001" customHeight="1">
      <c r="A119" s="63" t="s">
        <v>188</v>
      </c>
      <c r="B119" s="63"/>
      <c r="C119" s="63"/>
      <c r="D119" s="63"/>
      <c r="E119" s="63"/>
      <c r="F119" s="63"/>
      <c r="G119" s="63"/>
    </row>
    <row r="120" spans="1:7" ht="20.100000000000001" customHeight="1">
      <c r="A120" s="11" t="s">
        <v>1</v>
      </c>
      <c r="B120" s="11" t="s">
        <v>105</v>
      </c>
      <c r="C120" s="11" t="s">
        <v>24</v>
      </c>
      <c r="D120" s="23"/>
      <c r="E120" s="23"/>
    </row>
    <row r="121" spans="1:7" ht="20.100000000000001" customHeight="1">
      <c r="A121" s="22" t="s">
        <v>189</v>
      </c>
      <c r="B121" s="33">
        <v>28000000</v>
      </c>
      <c r="C121" s="34">
        <f>B121*12</f>
        <v>336000000</v>
      </c>
      <c r="D121" s="23"/>
      <c r="E121" s="23"/>
    </row>
    <row r="122" spans="1:7" ht="20.100000000000001" customHeight="1">
      <c r="A122" s="11"/>
      <c r="B122" s="21">
        <f>SUM(B121:B121)</f>
        <v>28000000</v>
      </c>
      <c r="C122" s="21">
        <f>SUM(C121:C121)</f>
        <v>336000000</v>
      </c>
      <c r="D122" s="23"/>
      <c r="E122" s="23"/>
    </row>
    <row r="123" spans="1:7" ht="20.100000000000001" customHeight="1">
      <c r="A123" s="23"/>
      <c r="B123" s="23"/>
      <c r="C123" s="23"/>
      <c r="D123" s="23"/>
      <c r="E123" s="23"/>
    </row>
    <row r="124" spans="1:7" ht="20.100000000000001" customHeight="1">
      <c r="A124" s="63" t="s">
        <v>68</v>
      </c>
      <c r="B124" s="63"/>
      <c r="C124" s="63"/>
      <c r="D124" s="63"/>
      <c r="E124" s="63"/>
      <c r="F124" s="63"/>
      <c r="G124" s="63"/>
    </row>
    <row r="125" spans="1:7" ht="20.100000000000001" customHeight="1">
      <c r="A125" s="11" t="s">
        <v>1</v>
      </c>
      <c r="B125" s="11" t="s">
        <v>105</v>
      </c>
      <c r="C125" s="11" t="s">
        <v>24</v>
      </c>
    </row>
    <row r="126" spans="1:7" ht="20.100000000000001" customHeight="1">
      <c r="A126" s="7" t="s">
        <v>27</v>
      </c>
      <c r="B126" s="8">
        <v>500000</v>
      </c>
      <c r="C126" s="32">
        <f>B126*12</f>
        <v>6000000</v>
      </c>
    </row>
    <row r="127" spans="1:7" ht="20.100000000000001" customHeight="1">
      <c r="A127" s="7" t="s">
        <v>169</v>
      </c>
      <c r="B127" s="8">
        <v>300000</v>
      </c>
      <c r="C127" s="32">
        <f>B127*1</f>
        <v>300000</v>
      </c>
    </row>
    <row r="128" spans="1:7" ht="20.100000000000001" customHeight="1">
      <c r="A128" s="7" t="s">
        <v>168</v>
      </c>
      <c r="B128" s="8"/>
      <c r="C128" s="32">
        <f>B128*12</f>
        <v>0</v>
      </c>
    </row>
    <row r="129" spans="1:7" ht="20.100000000000001" customHeight="1">
      <c r="A129" s="7" t="s">
        <v>28</v>
      </c>
      <c r="B129" s="8"/>
      <c r="C129" s="32">
        <f>B129*12</f>
        <v>0</v>
      </c>
      <c r="E129" s="53"/>
    </row>
    <row r="130" spans="1:7" ht="20.100000000000001" customHeight="1">
      <c r="A130" s="11" t="s">
        <v>4</v>
      </c>
      <c r="B130" s="21">
        <f>SUM(B125:B129)</f>
        <v>800000</v>
      </c>
      <c r="C130" s="21">
        <f>SUM(C125:C129)</f>
        <v>6300000</v>
      </c>
    </row>
    <row r="132" spans="1:7" ht="20.100000000000001" customHeight="1">
      <c r="A132" s="63" t="s">
        <v>69</v>
      </c>
      <c r="B132" s="63"/>
      <c r="C132" s="63"/>
      <c r="D132" s="63"/>
      <c r="E132" s="63"/>
      <c r="F132" s="63"/>
      <c r="G132" s="63"/>
    </row>
    <row r="133" spans="1:7" ht="20.100000000000001" customHeight="1">
      <c r="A133" s="11" t="s">
        <v>1</v>
      </c>
      <c r="B133" s="11" t="s">
        <v>105</v>
      </c>
      <c r="C133" s="11" t="s">
        <v>24</v>
      </c>
    </row>
    <row r="134" spans="1:7" ht="20.100000000000001" customHeight="1">
      <c r="A134" s="7" t="s">
        <v>29</v>
      </c>
      <c r="B134" s="8"/>
      <c r="C134" s="32">
        <f>B134*12</f>
        <v>0</v>
      </c>
    </row>
    <row r="135" spans="1:7" ht="20.100000000000001" customHeight="1">
      <c r="A135" s="7" t="s">
        <v>30</v>
      </c>
      <c r="B135" s="8"/>
      <c r="C135" s="32">
        <f>B135*12</f>
        <v>0</v>
      </c>
    </row>
    <row r="136" spans="1:7" ht="20.100000000000001" customHeight="1">
      <c r="A136" s="7" t="s">
        <v>31</v>
      </c>
      <c r="B136" s="8"/>
      <c r="C136" s="32">
        <f>B136*12</f>
        <v>0</v>
      </c>
    </row>
    <row r="137" spans="1:7" ht="20.100000000000001" customHeight="1">
      <c r="A137" s="11" t="s">
        <v>32</v>
      </c>
      <c r="B137" s="21">
        <f>SUM(B134:B136)</f>
        <v>0</v>
      </c>
      <c r="C137" s="21">
        <f>SUM(C134:C136)</f>
        <v>0</v>
      </c>
    </row>
    <row r="139" spans="1:7" ht="20.100000000000001" customHeight="1">
      <c r="A139" s="63" t="s">
        <v>72</v>
      </c>
      <c r="B139" s="63"/>
      <c r="C139" s="63"/>
      <c r="D139" s="63"/>
      <c r="E139" s="63"/>
      <c r="F139" s="63"/>
      <c r="G139" s="63"/>
    </row>
    <row r="140" spans="1:7" ht="20.100000000000001" customHeight="1">
      <c r="A140" s="11" t="s">
        <v>1</v>
      </c>
      <c r="B140" s="11" t="s">
        <v>33</v>
      </c>
      <c r="C140" s="11" t="s">
        <v>34</v>
      </c>
      <c r="D140" s="11" t="s">
        <v>35</v>
      </c>
    </row>
    <row r="141" spans="1:7" ht="20.100000000000001" customHeight="1">
      <c r="A141" s="7" t="s">
        <v>15</v>
      </c>
      <c r="B141" s="8">
        <f>B63</f>
        <v>42033050000</v>
      </c>
      <c r="C141" s="35">
        <v>0.02</v>
      </c>
      <c r="D141" s="10">
        <f>C141*B141</f>
        <v>840661000</v>
      </c>
    </row>
    <row r="142" spans="1:7" ht="20.100000000000001" customHeight="1">
      <c r="A142" s="7" t="s">
        <v>36</v>
      </c>
      <c r="B142" s="8">
        <f>B64</f>
        <v>49980000</v>
      </c>
      <c r="C142" s="35">
        <v>0.05</v>
      </c>
      <c r="D142" s="10">
        <f>C142*B142</f>
        <v>2499000</v>
      </c>
    </row>
    <row r="143" spans="1:7" ht="20.100000000000001" customHeight="1">
      <c r="A143" s="7" t="s">
        <v>37</v>
      </c>
      <c r="B143" s="8">
        <f>B65</f>
        <v>2966950000</v>
      </c>
      <c r="C143" s="35">
        <v>0.05</v>
      </c>
      <c r="D143" s="10">
        <f>C143*B143</f>
        <v>148347500</v>
      </c>
    </row>
    <row r="144" spans="1:7" ht="20.100000000000001" customHeight="1">
      <c r="A144" s="7" t="s">
        <v>110</v>
      </c>
      <c r="B144" s="8">
        <f>B66</f>
        <v>0</v>
      </c>
      <c r="C144" s="35">
        <v>0.05</v>
      </c>
      <c r="D144" s="10">
        <f>C144*B144</f>
        <v>0</v>
      </c>
    </row>
    <row r="145" spans="1:7" ht="20.100000000000001" customHeight="1">
      <c r="A145" s="11" t="s">
        <v>32</v>
      </c>
      <c r="B145" s="11"/>
      <c r="C145" s="11"/>
      <c r="D145" s="21">
        <f>SUM(D141:D144)</f>
        <v>991507500</v>
      </c>
    </row>
    <row r="146" spans="1:7" ht="20.100000000000001" customHeight="1">
      <c r="A146" s="20"/>
    </row>
    <row r="147" spans="1:7" ht="20.100000000000001" customHeight="1">
      <c r="A147" s="63" t="s">
        <v>71</v>
      </c>
      <c r="B147" s="63"/>
      <c r="C147" s="63"/>
      <c r="D147" s="63"/>
      <c r="E147" s="63"/>
      <c r="F147" s="63"/>
      <c r="G147" s="63"/>
    </row>
    <row r="148" spans="1:7" ht="20.100000000000001" customHeight="1">
      <c r="A148" s="11" t="s">
        <v>1</v>
      </c>
      <c r="B148" s="11" t="s">
        <v>33</v>
      </c>
      <c r="C148" s="11" t="s">
        <v>39</v>
      </c>
      <c r="D148" s="11" t="s">
        <v>40</v>
      </c>
    </row>
    <row r="149" spans="1:7" ht="20.100000000000001" customHeight="1">
      <c r="A149" s="7" t="s">
        <v>15</v>
      </c>
      <c r="B149" s="8">
        <f>B141</f>
        <v>42033050000</v>
      </c>
      <c r="C149" s="35">
        <v>0.02</v>
      </c>
      <c r="D149" s="10">
        <f>C149*B149</f>
        <v>840661000</v>
      </c>
    </row>
    <row r="150" spans="1:7" ht="20.100000000000001" customHeight="1">
      <c r="A150" s="7" t="s">
        <v>36</v>
      </c>
      <c r="B150" s="8">
        <f>B142</f>
        <v>49980000</v>
      </c>
      <c r="C150" s="35">
        <v>0.03</v>
      </c>
      <c r="D150" s="10">
        <f>C150*B150</f>
        <v>1499400</v>
      </c>
    </row>
    <row r="151" spans="1:7" ht="20.100000000000001" customHeight="1">
      <c r="A151" s="7" t="s">
        <v>37</v>
      </c>
      <c r="B151" s="8">
        <f>B143</f>
        <v>2966950000</v>
      </c>
      <c r="C151" s="35">
        <v>0.01</v>
      </c>
      <c r="D151" s="10">
        <f>C151*B151</f>
        <v>29669500</v>
      </c>
    </row>
    <row r="152" spans="1:7" ht="20.100000000000001" customHeight="1">
      <c r="A152" s="7" t="s">
        <v>110</v>
      </c>
      <c r="B152" s="8">
        <f>B144</f>
        <v>0</v>
      </c>
      <c r="C152" s="35">
        <v>0.03</v>
      </c>
      <c r="D152" s="10">
        <f>C152*B152</f>
        <v>0</v>
      </c>
    </row>
    <row r="153" spans="1:7" ht="20.100000000000001" customHeight="1">
      <c r="A153" s="11" t="s">
        <v>32</v>
      </c>
      <c r="B153" s="11"/>
      <c r="C153" s="11"/>
      <c r="D153" s="21">
        <f>SUM(D149:D152)</f>
        <v>871829900</v>
      </c>
    </row>
    <row r="154" spans="1:7" ht="20.100000000000001" customHeight="1">
      <c r="A154" s="20"/>
    </row>
    <row r="155" spans="1:7" ht="20.100000000000001" customHeight="1">
      <c r="A155" s="2" t="s">
        <v>23</v>
      </c>
    </row>
    <row r="156" spans="1:7" ht="40.5" customHeight="1">
      <c r="A156" s="62" t="s">
        <v>75</v>
      </c>
      <c r="B156" s="62"/>
      <c r="C156" s="62"/>
      <c r="D156" s="62"/>
      <c r="E156" s="62"/>
      <c r="F156" s="62"/>
      <c r="G156" s="62"/>
    </row>
    <row r="157" spans="1:7" ht="20.100000000000001" customHeight="1">
      <c r="A157" s="11" t="s">
        <v>1</v>
      </c>
      <c r="B157" s="11" t="s">
        <v>24</v>
      </c>
      <c r="C157" s="50" t="s">
        <v>113</v>
      </c>
    </row>
    <row r="158" spans="1:7" ht="20.100000000000001" customHeight="1">
      <c r="A158" s="7" t="s">
        <v>93</v>
      </c>
      <c r="B158" s="36">
        <f>C75</f>
        <v>60000000</v>
      </c>
      <c r="C158" s="10">
        <f>B158*0.5</f>
        <v>30000000</v>
      </c>
    </row>
    <row r="159" spans="1:7" ht="20.100000000000001" customHeight="1">
      <c r="A159" s="7" t="s">
        <v>43</v>
      </c>
      <c r="B159" s="10">
        <f>G83</f>
        <v>0</v>
      </c>
      <c r="C159" s="10">
        <f t="shared" ref="C159:C165" si="2">B159*0.25</f>
        <v>0</v>
      </c>
    </row>
    <row r="160" spans="1:7" ht="20.100000000000001" customHeight="1">
      <c r="A160" s="7" t="s">
        <v>44</v>
      </c>
      <c r="B160" s="10">
        <f>E108</f>
        <v>3549168000</v>
      </c>
      <c r="C160" s="10">
        <f t="shared" si="2"/>
        <v>887292000</v>
      </c>
    </row>
    <row r="161" spans="1:7" ht="20.100000000000001" customHeight="1">
      <c r="A161" s="7" t="s">
        <v>45</v>
      </c>
      <c r="B161" s="10">
        <f>C117</f>
        <v>59484000</v>
      </c>
      <c r="C161" s="10">
        <f t="shared" si="2"/>
        <v>14871000</v>
      </c>
    </row>
    <row r="162" spans="1:7" ht="20.100000000000001" customHeight="1">
      <c r="A162" s="7" t="s">
        <v>46</v>
      </c>
      <c r="B162" s="10">
        <f>C130</f>
        <v>6300000</v>
      </c>
      <c r="C162" s="10">
        <f t="shared" si="2"/>
        <v>1575000</v>
      </c>
    </row>
    <row r="163" spans="1:7" ht="20.100000000000001" customHeight="1">
      <c r="A163" s="7" t="s">
        <v>47</v>
      </c>
      <c r="B163" s="10">
        <f>C137</f>
        <v>0</v>
      </c>
      <c r="C163" s="10">
        <f t="shared" si="2"/>
        <v>0</v>
      </c>
    </row>
    <row r="164" spans="1:7" ht="20.100000000000001" customHeight="1">
      <c r="A164" s="7" t="s">
        <v>48</v>
      </c>
      <c r="B164" s="10">
        <f>D145</f>
        <v>991507500</v>
      </c>
      <c r="C164" s="10">
        <f t="shared" si="2"/>
        <v>247876875</v>
      </c>
    </row>
    <row r="165" spans="1:7" ht="20.100000000000001" customHeight="1">
      <c r="A165" s="7" t="s">
        <v>49</v>
      </c>
      <c r="B165" s="10">
        <f>D153</f>
        <v>871829900</v>
      </c>
      <c r="C165" s="10">
        <f t="shared" si="2"/>
        <v>217957475</v>
      </c>
    </row>
    <row r="166" spans="1:7" ht="20.100000000000001" customHeight="1">
      <c r="A166" s="11" t="s">
        <v>32</v>
      </c>
      <c r="B166" s="21">
        <f>SUM(B158:B165)</f>
        <v>5538289400</v>
      </c>
      <c r="C166" s="21">
        <f>SUM(C158:C165)</f>
        <v>1399572350</v>
      </c>
    </row>
    <row r="167" spans="1:7" ht="28.5" customHeight="1">
      <c r="A167" s="20"/>
    </row>
    <row r="168" spans="1:7" ht="40.5" customHeight="1">
      <c r="A168" s="62" t="s">
        <v>112</v>
      </c>
      <c r="B168" s="62"/>
      <c r="C168" s="62"/>
      <c r="D168" s="62"/>
      <c r="E168" s="62"/>
      <c r="F168" s="62"/>
      <c r="G168" s="62"/>
    </row>
    <row r="169" spans="1:7" ht="20.100000000000001" customHeight="1">
      <c r="A169" s="11" t="s">
        <v>1</v>
      </c>
      <c r="B169" s="11" t="s">
        <v>114</v>
      </c>
      <c r="C169" s="11" t="s">
        <v>95</v>
      </c>
      <c r="D169" s="29"/>
    </row>
    <row r="170" spans="1:7" ht="20.100000000000001" customHeight="1">
      <c r="A170" s="7" t="s">
        <v>15</v>
      </c>
      <c r="B170" s="10">
        <f>C170/12</f>
        <v>175137708.33333334</v>
      </c>
      <c r="C170" s="37">
        <f>E16</f>
        <v>2101652500</v>
      </c>
      <c r="D170" s="29"/>
    </row>
    <row r="171" spans="1:7" ht="20.100000000000001" customHeight="1">
      <c r="A171" s="7" t="s">
        <v>36</v>
      </c>
      <c r="B171" s="10">
        <f>C171/12</f>
        <v>624750</v>
      </c>
      <c r="C171" s="22">
        <f>F27</f>
        <v>7497000</v>
      </c>
      <c r="D171" s="29"/>
    </row>
    <row r="172" spans="1:7" ht="20.100000000000001" customHeight="1">
      <c r="A172" s="7" t="s">
        <v>37</v>
      </c>
      <c r="B172" s="10">
        <f>C172/12</f>
        <v>24724583.333333332</v>
      </c>
      <c r="C172" s="22">
        <f>D38</f>
        <v>296695000</v>
      </c>
      <c r="D172" s="29"/>
    </row>
    <row r="173" spans="1:7" ht="20.100000000000001" customHeight="1">
      <c r="A173" s="7" t="s">
        <v>110</v>
      </c>
      <c r="B173" s="10">
        <f>C173/12</f>
        <v>0</v>
      </c>
      <c r="C173" s="22">
        <f>F46</f>
        <v>0</v>
      </c>
      <c r="D173" s="29"/>
    </row>
    <row r="174" spans="1:7" ht="20.100000000000001" customHeight="1">
      <c r="A174" s="7" t="s">
        <v>38</v>
      </c>
      <c r="B174" s="10">
        <f>C174/12</f>
        <v>9483333.333333334</v>
      </c>
      <c r="C174" s="22">
        <f>D57</f>
        <v>113800000</v>
      </c>
      <c r="D174" s="29"/>
    </row>
    <row r="175" spans="1:7" ht="20.100000000000001" customHeight="1">
      <c r="A175" s="11" t="s">
        <v>32</v>
      </c>
      <c r="B175" s="11">
        <f>SUM(B170:B174)</f>
        <v>209970375.00000003</v>
      </c>
      <c r="C175" s="11">
        <f>SUM(C170:C174)</f>
        <v>2519644500</v>
      </c>
      <c r="D175" s="30"/>
    </row>
    <row r="176" spans="1:7" ht="20.100000000000001" customHeight="1">
      <c r="A176" s="20"/>
    </row>
    <row r="177" spans="1:8" ht="41.25" customHeight="1">
      <c r="A177" s="62" t="s">
        <v>74</v>
      </c>
      <c r="B177" s="62"/>
      <c r="C177" s="62"/>
      <c r="D177" s="62"/>
      <c r="E177" s="62"/>
      <c r="F177" s="62"/>
      <c r="G177" s="62"/>
    </row>
    <row r="178" spans="1:8" ht="20.100000000000001" customHeight="1">
      <c r="A178" s="11" t="s">
        <v>1</v>
      </c>
      <c r="B178" s="11" t="s">
        <v>50</v>
      </c>
    </row>
    <row r="179" spans="1:8" ht="20.100000000000001" customHeight="1">
      <c r="A179" s="7" t="s">
        <v>109</v>
      </c>
      <c r="B179" s="10">
        <f>B68</f>
        <v>45618980000</v>
      </c>
    </row>
    <row r="180" spans="1:8" ht="20.100000000000001" customHeight="1">
      <c r="A180" s="7" t="s">
        <v>94</v>
      </c>
      <c r="B180" s="10">
        <f>C166</f>
        <v>1399572350</v>
      </c>
    </row>
    <row r="181" spans="1:8" ht="20.100000000000001" customHeight="1">
      <c r="A181" s="38" t="s">
        <v>51</v>
      </c>
      <c r="B181" s="39">
        <f>SUM(B179:B180)</f>
        <v>47018552350</v>
      </c>
    </row>
    <row r="183" spans="1:8" ht="39.75" customHeight="1">
      <c r="A183" s="62" t="s">
        <v>73</v>
      </c>
      <c r="B183" s="62"/>
      <c r="C183" s="62"/>
      <c r="D183" s="62"/>
      <c r="E183" s="62"/>
      <c r="F183" s="62"/>
      <c r="G183" s="62"/>
    </row>
    <row r="184" spans="1:8" ht="20.100000000000001" customHeight="1">
      <c r="A184" s="11" t="s">
        <v>1</v>
      </c>
      <c r="B184" s="11" t="s">
        <v>50</v>
      </c>
      <c r="C184" s="11" t="s">
        <v>52</v>
      </c>
    </row>
    <row r="185" spans="1:8" ht="20.100000000000001" customHeight="1">
      <c r="A185" s="7" t="s">
        <v>132</v>
      </c>
      <c r="B185" s="27">
        <v>0</v>
      </c>
      <c r="C185" s="40">
        <f>B185/B187</f>
        <v>0</v>
      </c>
    </row>
    <row r="186" spans="1:8" ht="48.75" customHeight="1">
      <c r="A186" s="7" t="s">
        <v>131</v>
      </c>
      <c r="B186" s="43"/>
      <c r="C186" s="40">
        <f>B186/B187</f>
        <v>0</v>
      </c>
      <c r="E186" s="44" t="s">
        <v>133</v>
      </c>
      <c r="F186" s="44"/>
      <c r="G186" s="44"/>
      <c r="H186" s="44"/>
    </row>
    <row r="187" spans="1:8" ht="20.100000000000001" customHeight="1">
      <c r="A187" s="11" t="s">
        <v>53</v>
      </c>
      <c r="B187" s="21">
        <f>B181</f>
        <v>47018552350</v>
      </c>
      <c r="C187" s="41">
        <v>1</v>
      </c>
    </row>
    <row r="189" spans="1:8" ht="20.100000000000001" customHeight="1">
      <c r="A189" s="78" t="s">
        <v>79</v>
      </c>
      <c r="B189" s="78"/>
      <c r="C189" s="78"/>
      <c r="D189" s="78"/>
      <c r="E189" s="78"/>
      <c r="F189" s="78"/>
      <c r="G189" s="78"/>
    </row>
    <row r="190" spans="1:8" ht="20.100000000000001" customHeight="1">
      <c r="A190" s="11" t="s">
        <v>1</v>
      </c>
      <c r="B190" s="11" t="s">
        <v>80</v>
      </c>
      <c r="C190" s="11" t="s">
        <v>81</v>
      </c>
      <c r="D190" s="11" t="s">
        <v>82</v>
      </c>
    </row>
    <row r="191" spans="1:8" ht="20.100000000000001" customHeight="1">
      <c r="A191" s="4" t="s">
        <v>118</v>
      </c>
      <c r="B191" s="13">
        <f>B185</f>
        <v>0</v>
      </c>
      <c r="C191" s="51"/>
      <c r="D191" s="13">
        <f>C191*B191</f>
        <v>0</v>
      </c>
      <c r="F191" s="44" t="s">
        <v>134</v>
      </c>
      <c r="G191" s="44"/>
    </row>
    <row r="193" spans="1:5" ht="43.5" customHeight="1">
      <c r="A193" s="77" t="s">
        <v>84</v>
      </c>
      <c r="B193" s="77"/>
      <c r="C193" s="77"/>
      <c r="D193" s="77"/>
      <c r="E193" s="77"/>
    </row>
    <row r="195" spans="1:5" ht="37.5" customHeight="1">
      <c r="A195" s="11" t="s">
        <v>176</v>
      </c>
      <c r="B195" s="42" t="s">
        <v>170</v>
      </c>
      <c r="C195" s="11" t="s">
        <v>177</v>
      </c>
      <c r="D195" s="11" t="s">
        <v>161</v>
      </c>
    </row>
    <row r="196" spans="1:5" ht="37.5" customHeight="1">
      <c r="A196" s="60" t="s">
        <v>178</v>
      </c>
      <c r="B196" s="28">
        <v>120</v>
      </c>
      <c r="C196" s="28">
        <v>3300000</v>
      </c>
      <c r="D196" s="13">
        <f t="shared" ref="D196:D201" si="3">C196*B196</f>
        <v>396000000</v>
      </c>
    </row>
    <row r="197" spans="1:5" ht="37.5" customHeight="1">
      <c r="A197" s="60" t="s">
        <v>179</v>
      </c>
      <c r="B197" s="28">
        <v>336</v>
      </c>
      <c r="C197" s="28">
        <v>6700000</v>
      </c>
      <c r="D197" s="13">
        <f t="shared" si="3"/>
        <v>2251200000</v>
      </c>
    </row>
    <row r="198" spans="1:5" ht="37.5" customHeight="1">
      <c r="A198" s="60" t="s">
        <v>180</v>
      </c>
      <c r="B198" s="28">
        <v>192</v>
      </c>
      <c r="C198" s="28">
        <v>7300000</v>
      </c>
      <c r="D198" s="13">
        <f t="shared" si="3"/>
        <v>1401600000</v>
      </c>
    </row>
    <row r="199" spans="1:5" ht="37.5" customHeight="1">
      <c r="A199" s="60" t="s">
        <v>181</v>
      </c>
      <c r="B199" s="28">
        <v>216</v>
      </c>
      <c r="C199" s="28">
        <v>9500000</v>
      </c>
      <c r="D199" s="13">
        <f t="shared" si="3"/>
        <v>2052000000</v>
      </c>
    </row>
    <row r="200" spans="1:5" ht="37.5" customHeight="1">
      <c r="A200" s="60" t="s">
        <v>182</v>
      </c>
      <c r="B200" s="28">
        <v>96</v>
      </c>
      <c r="C200" s="28">
        <v>10300000</v>
      </c>
      <c r="D200" s="13">
        <f t="shared" si="3"/>
        <v>988800000</v>
      </c>
    </row>
    <row r="201" spans="1:5" ht="37.5" customHeight="1">
      <c r="A201" s="60" t="s">
        <v>183</v>
      </c>
      <c r="B201" s="28">
        <v>192</v>
      </c>
      <c r="C201" s="28">
        <v>11500000</v>
      </c>
      <c r="D201" s="13">
        <f t="shared" si="3"/>
        <v>2208000000</v>
      </c>
    </row>
    <row r="202" spans="1:5" ht="30.75" customHeight="1">
      <c r="A202" s="60" t="s">
        <v>184</v>
      </c>
      <c r="B202" s="28">
        <v>72</v>
      </c>
      <c r="C202" s="28">
        <v>13000000</v>
      </c>
      <c r="D202" s="13">
        <f>C202*B202</f>
        <v>936000000</v>
      </c>
    </row>
    <row r="203" spans="1:5" ht="20.100000000000001" customHeight="1">
      <c r="A203" s="74" t="s">
        <v>83</v>
      </c>
      <c r="B203" s="75"/>
      <c r="C203" s="76"/>
      <c r="D203" s="61">
        <f>SUM(D196:D202)+2000000000</f>
        <v>12233600000</v>
      </c>
    </row>
    <row r="204" spans="1:5" ht="20.100000000000001" customHeight="1">
      <c r="B204" s="59"/>
    </row>
    <row r="205" spans="1:5" ht="20.100000000000001" customHeight="1">
      <c r="A205" s="23"/>
      <c r="B205" s="23"/>
      <c r="C205" s="23"/>
      <c r="D205" s="23"/>
      <c r="E205" s="23"/>
    </row>
  </sheetData>
  <mergeCells count="57">
    <mergeCell ref="A119:G119"/>
    <mergeCell ref="B95:D95"/>
    <mergeCell ref="B106:D106"/>
    <mergeCell ref="A86:G86"/>
    <mergeCell ref="A98:G98"/>
    <mergeCell ref="F85:G85"/>
    <mergeCell ref="A110:E110"/>
    <mergeCell ref="B26:C26"/>
    <mergeCell ref="A14:B14"/>
    <mergeCell ref="A2:E2"/>
    <mergeCell ref="A13:B13"/>
    <mergeCell ref="A15:B15"/>
    <mergeCell ref="A4:E4"/>
    <mergeCell ref="A5:B5"/>
    <mergeCell ref="A6:B6"/>
    <mergeCell ref="A7:B7"/>
    <mergeCell ref="A9:E9"/>
    <mergeCell ref="A147:G147"/>
    <mergeCell ref="A40:E40"/>
    <mergeCell ref="A49:E49"/>
    <mergeCell ref="A203:C203"/>
    <mergeCell ref="A193:E193"/>
    <mergeCell ref="A96:D96"/>
    <mergeCell ref="B108:D108"/>
    <mergeCell ref="A189:G189"/>
    <mergeCell ref="A124:G124"/>
    <mergeCell ref="A60:E60"/>
    <mergeCell ref="A139:G139"/>
    <mergeCell ref="A16:B16"/>
    <mergeCell ref="A30:E30"/>
    <mergeCell ref="A41:E41"/>
    <mergeCell ref="A11:B11"/>
    <mergeCell ref="A85:E85"/>
    <mergeCell ref="A18:E18"/>
    <mergeCell ref="A19:E19"/>
    <mergeCell ref="A29:E29"/>
    <mergeCell ref="A27:C27"/>
    <mergeCell ref="A3:E3"/>
    <mergeCell ref="A70:E70"/>
    <mergeCell ref="F70:G70"/>
    <mergeCell ref="A71:E71"/>
    <mergeCell ref="F71:G71"/>
    <mergeCell ref="A77:E77"/>
    <mergeCell ref="F77:G77"/>
    <mergeCell ref="A10:B10"/>
    <mergeCell ref="A12:B12"/>
    <mergeCell ref="A48:E48"/>
    <mergeCell ref="A183:E183"/>
    <mergeCell ref="F183:G183"/>
    <mergeCell ref="F110:G110"/>
    <mergeCell ref="A156:E156"/>
    <mergeCell ref="F156:G156"/>
    <mergeCell ref="A168:E168"/>
    <mergeCell ref="F168:G168"/>
    <mergeCell ref="A177:E177"/>
    <mergeCell ref="F177:G177"/>
    <mergeCell ref="A132:G132"/>
  </mergeCells>
  <phoneticPr fontId="8" type="noConversion"/>
  <printOptions horizontalCentered="1" verticalCentered="1"/>
  <pageMargins left="0.39370078740157483" right="0.39370078740157483" top="0.39370078740157483" bottom="0.39370078740157483" header="0" footer="0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254F5D6A14094B8840E79896A2F150" ma:contentTypeVersion="15" ma:contentTypeDescription="Create a new document." ma:contentTypeScope="" ma:versionID="d34e7bbcb48818fd0d833e9894516321">
  <xsd:schema xmlns:xsd="http://www.w3.org/2001/XMLSchema" xmlns:xs="http://www.w3.org/2001/XMLSchema" xmlns:p="http://schemas.microsoft.com/office/2006/metadata/properties" xmlns:ns2="d13aca44-ef33-4cf4-9980-7f0b00e6eeb9" xmlns:ns3="49100919-8a76-4266-be0c-7dc583902cb4" targetNamespace="http://schemas.microsoft.com/office/2006/metadata/properties" ma:root="true" ma:fieldsID="a86f5df151fbcf5ce167cf3c41d5309a" ns2:_="" ns3:_="">
    <xsd:import namespace="d13aca44-ef33-4cf4-9980-7f0b00e6eeb9"/>
    <xsd:import namespace="49100919-8a76-4266-be0c-7dc583902c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3aca44-ef33-4cf4-9980-7f0b00e6ee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c40115b-6d03-4915-ad03-308f9b9b01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00919-8a76-4266-be0c-7dc583902cb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5d792bc-7973-4ea0-b250-91ea47055511}" ma:internalName="TaxCatchAll" ma:showField="CatchAllData" ma:web="49100919-8a76-4266-be0c-7dc583902c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100919-8a76-4266-be0c-7dc583902cb4"/>
    <lcf76f155ced4ddcb4097134ff3c332f xmlns="d13aca44-ef33-4cf4-9980-7f0b00e6eeb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F9085B-1E64-472A-B0D9-C8B85949D1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DC2793-695F-4633-BBC7-7DBDC6D56C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3aca44-ef33-4cf4-9980-7f0b00e6eeb9"/>
    <ds:schemaRef ds:uri="49100919-8a76-4266-be0c-7dc583902c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529488-A4C2-4BBD-ACCF-7A0B0AFDE2A0}">
  <ds:schemaRefs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d13aca44-ef33-4cf4-9980-7f0b00e6eeb9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49100919-8a76-4266-be0c-7dc583902cb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الدراسة الفنية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mukhy</dc:creator>
  <cp:lastModifiedBy>ALFAGR</cp:lastModifiedBy>
  <cp:lastPrinted>2012-04-07T12:56:16Z</cp:lastPrinted>
  <dcterms:created xsi:type="dcterms:W3CDTF">2008-06-23T07:09:49Z</dcterms:created>
  <dcterms:modified xsi:type="dcterms:W3CDTF">2026-03-22T17:11:56Z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ublishingRollupImage">
    <vt:lpwstr/>
  </property>
  <property fmtid="{D5CDD505-2E9C-101B-9397-08002B2CF9AE}" pid="3" name="PublishingContactEmail">
    <vt:lpwstr/>
  </property>
  <property fmtid="{D5CDD505-2E9C-101B-9397-08002B2CF9AE}" pid="4" name="PublishingVariationRelationshipLinkFieldID">
    <vt:lpwstr>, </vt:lpwstr>
  </property>
  <property fmtid="{D5CDD505-2E9C-101B-9397-08002B2CF9AE}" pid="5" name="SeoKeywords">
    <vt:lpwstr/>
  </property>
  <property fmtid="{D5CDD505-2E9C-101B-9397-08002B2CF9AE}" pid="6" name="PublishingVariationGroupID">
    <vt:lpwstr/>
  </property>
  <property fmtid="{D5CDD505-2E9C-101B-9397-08002B2CF9AE}" pid="7" name="Audience">
    <vt:lpwstr/>
  </property>
  <property fmtid="{D5CDD505-2E9C-101B-9397-08002B2CF9AE}" pid="8" name="PublishingIsFurlPage">
    <vt:lpwstr/>
  </property>
  <property fmtid="{D5CDD505-2E9C-101B-9397-08002B2CF9AE}" pid="9" name="وسومات">
    <vt:lpwstr/>
  </property>
  <property fmtid="{D5CDD505-2E9C-101B-9397-08002B2CF9AE}" pid="10" name="PublishingExpirationDate">
    <vt:lpwstr/>
  </property>
  <property fmtid="{D5CDD505-2E9C-101B-9397-08002B2CF9AE}" pid="11" name="SeoBrowserTitle">
    <vt:lpwstr/>
  </property>
  <property fmtid="{D5CDD505-2E9C-101B-9397-08002B2CF9AE}" pid="12" name="PublishingContactPicture">
    <vt:lpwstr>, </vt:lpwstr>
  </property>
  <property fmtid="{D5CDD505-2E9C-101B-9397-08002B2CF9AE}" pid="13" name="PublishingStartDate">
    <vt:lpwstr/>
  </property>
  <property fmtid="{D5CDD505-2E9C-101B-9397-08002B2CF9AE}" pid="14" name="RobotsNoIndex">
    <vt:lpwstr/>
  </property>
  <property fmtid="{D5CDD505-2E9C-101B-9397-08002B2CF9AE}" pid="15" name="SeoMetaDescription">
    <vt:lpwstr/>
  </property>
  <property fmtid="{D5CDD505-2E9C-101B-9397-08002B2CF9AE}" pid="16" name="PublishingContact">
    <vt:lpwstr/>
  </property>
  <property fmtid="{D5CDD505-2E9C-101B-9397-08002B2CF9AE}" pid="17" name="PublishingContactName">
    <vt:lpwstr/>
  </property>
  <property fmtid="{D5CDD505-2E9C-101B-9397-08002B2CF9AE}" pid="18" name="Comments">
    <vt:lpwstr/>
  </property>
</Properties>
</file>