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8752adaca465081f/Desktop/"/>
    </mc:Choice>
  </mc:AlternateContent>
  <xr:revisionPtr revIDLastSave="83" documentId="8_{76A65FA4-032D-4A54-9EA1-1F7CAAED6290}" xr6:coauthVersionLast="47" xr6:coauthVersionMax="47" xr10:uidLastSave="{5A458448-50D7-4FF4-A38A-3E4CB70DDF50}"/>
  <bookViews>
    <workbookView xWindow="-108" yWindow="-108" windowWidth="23256" windowHeight="12456" xr2:uid="{00000000-000D-0000-FFFF-FFFF00000000}"/>
  </bookViews>
  <sheets>
    <sheet name="Training Dashboard" sheetId="7" r:id="rId1"/>
    <sheet name="Training" sheetId="16" r:id="rId2"/>
    <sheet name="Lookups" sheetId="17" state="hidden" r:id="rId3"/>
    <sheet name="Attendance Monthly" sheetId="27" state="hidden" r:id="rId4"/>
    <sheet name="Advanced Analytics" sheetId="28" state="hidden" r:id="rId5"/>
    <sheet name="Strategic Metrics" sheetId="29" state="hidden" r:id="rId6"/>
    <sheet name="Calc_Performance" sheetId="33" state="hidden" r:id="rId7"/>
    <sheet name="Calc_Skills" sheetId="34" state="hidden" r:id="rId8"/>
    <sheet name="Calc_Training" sheetId="35" state="hidden" r:id="rId9"/>
    <sheet name="Calc_Forecast" sheetId="36" state="hidden" r:id="rId10"/>
    <sheet name="Calc_Attendance" sheetId="37" state="hidden" r:id="rId11"/>
  </sheets>
  <definedNames>
    <definedName name="_xlnm.Print_Area" localSheetId="0">'Training Dashboard'!$A$1:$AA$55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37" l="1"/>
  <c r="C15" i="37"/>
  <c r="C14" i="37"/>
  <c r="C13" i="37"/>
  <c r="G12" i="37"/>
  <c r="C12" i="37"/>
  <c r="G11" i="37"/>
  <c r="C11" i="37"/>
  <c r="G10" i="37"/>
  <c r="C10" i="37"/>
  <c r="G9" i="37"/>
  <c r="C9" i="37"/>
  <c r="G8" i="37"/>
  <c r="C8" i="37"/>
  <c r="G7" i="37"/>
  <c r="C7" i="37"/>
  <c r="G6" i="37"/>
  <c r="C6" i="37"/>
  <c r="G5" i="37"/>
  <c r="C5" i="37"/>
  <c r="V9" i="36"/>
  <c r="V8" i="36"/>
  <c r="V7" i="36"/>
  <c r="V6" i="36"/>
  <c r="V5" i="36"/>
  <c r="R27" i="35"/>
  <c r="R26" i="35"/>
  <c r="R25" i="35"/>
  <c r="R24" i="35"/>
  <c r="R23" i="35"/>
  <c r="R22" i="35"/>
  <c r="R21" i="35"/>
  <c r="R20" i="35"/>
  <c r="R19" i="35"/>
  <c r="R18" i="35"/>
  <c r="R17" i="35"/>
  <c r="R16" i="35"/>
  <c r="R15" i="35"/>
  <c r="R14" i="35"/>
  <c r="I14" i="35"/>
  <c r="R13" i="35"/>
  <c r="I13" i="35"/>
  <c r="R12" i="35"/>
  <c r="I12" i="35"/>
  <c r="R11" i="35"/>
  <c r="I11" i="35"/>
  <c r="F11" i="35"/>
  <c r="R10" i="35"/>
  <c r="I10" i="35"/>
  <c r="F10" i="35"/>
  <c r="R9" i="35"/>
  <c r="L9" i="35"/>
  <c r="I9" i="35"/>
  <c r="F9" i="35"/>
  <c r="R8" i="35"/>
  <c r="L8" i="35"/>
  <c r="I8" i="35"/>
  <c r="F8" i="35"/>
  <c r="R7" i="35"/>
  <c r="L7" i="35"/>
  <c r="I7" i="35"/>
  <c r="F7" i="35"/>
  <c r="R6" i="35"/>
  <c r="L6" i="35"/>
  <c r="I6" i="35"/>
  <c r="F6" i="35"/>
  <c r="R5" i="35"/>
  <c r="L5" i="35"/>
  <c r="I5" i="35"/>
  <c r="F5" i="35"/>
  <c r="P11" i="34"/>
  <c r="O11" i="34"/>
  <c r="P10" i="34"/>
  <c r="O10" i="34"/>
  <c r="P9" i="34"/>
  <c r="O9" i="34"/>
  <c r="P8" i="34"/>
  <c r="O8" i="34"/>
  <c r="P7" i="34"/>
  <c r="O7" i="34"/>
  <c r="P6" i="34"/>
  <c r="O6" i="34"/>
  <c r="P5" i="34"/>
  <c r="O5" i="34"/>
  <c r="D227" i="33"/>
  <c r="C227" i="33"/>
  <c r="B227" i="33"/>
  <c r="A227" i="33"/>
  <c r="D226" i="33"/>
  <c r="C226" i="33"/>
  <c r="B226" i="33"/>
  <c r="A226" i="33"/>
  <c r="D225" i="33"/>
  <c r="C225" i="33"/>
  <c r="B225" i="33"/>
  <c r="A225" i="33"/>
  <c r="D224" i="33"/>
  <c r="C224" i="33"/>
  <c r="B224" i="33"/>
  <c r="A224" i="33"/>
  <c r="D223" i="33"/>
  <c r="C223" i="33"/>
  <c r="B223" i="33"/>
  <c r="A223" i="33"/>
  <c r="D222" i="33"/>
  <c r="C222" i="33"/>
  <c r="B222" i="33"/>
  <c r="A222" i="33"/>
  <c r="D221" i="33"/>
  <c r="C221" i="33"/>
  <c r="B221" i="33"/>
  <c r="A221" i="33"/>
  <c r="D220" i="33"/>
  <c r="C220" i="33"/>
  <c r="B220" i="33"/>
  <c r="A220" i="33"/>
  <c r="D219" i="33"/>
  <c r="C219" i="33"/>
  <c r="B219" i="33"/>
  <c r="A219" i="33"/>
  <c r="D218" i="33"/>
  <c r="C218" i="33"/>
  <c r="B218" i="33"/>
  <c r="A218" i="33"/>
  <c r="D217" i="33"/>
  <c r="C217" i="33"/>
  <c r="B217" i="33"/>
  <c r="A217" i="33"/>
  <c r="D216" i="33"/>
  <c r="C216" i="33"/>
  <c r="B216" i="33"/>
  <c r="A216" i="33"/>
  <c r="D215" i="33"/>
  <c r="C215" i="33"/>
  <c r="B215" i="33"/>
  <c r="A215" i="33"/>
  <c r="D214" i="33"/>
  <c r="C214" i="33"/>
  <c r="B214" i="33"/>
  <c r="A214" i="33"/>
  <c r="D213" i="33"/>
  <c r="C213" i="33"/>
  <c r="B213" i="33"/>
  <c r="A213" i="33"/>
  <c r="D212" i="33"/>
  <c r="C212" i="33"/>
  <c r="B212" i="33"/>
  <c r="A212" i="33"/>
  <c r="D211" i="33"/>
  <c r="C211" i="33"/>
  <c r="B211" i="33"/>
  <c r="A211" i="33"/>
  <c r="D210" i="33"/>
  <c r="C210" i="33"/>
  <c r="B210" i="33"/>
  <c r="A210" i="33"/>
  <c r="D209" i="33"/>
  <c r="C209" i="33"/>
  <c r="B209" i="33"/>
  <c r="A209" i="33"/>
  <c r="D208" i="33"/>
  <c r="C208" i="33"/>
  <c r="B208" i="33"/>
  <c r="A208" i="33"/>
  <c r="D207" i="33"/>
  <c r="C207" i="33"/>
  <c r="B207" i="33"/>
  <c r="A207" i="33"/>
  <c r="D206" i="33"/>
  <c r="C206" i="33"/>
  <c r="B206" i="33"/>
  <c r="A206" i="33"/>
  <c r="D205" i="33"/>
  <c r="C205" i="33"/>
  <c r="B205" i="33"/>
  <c r="A205" i="33"/>
  <c r="D204" i="33"/>
  <c r="C204" i="33"/>
  <c r="B204" i="33"/>
  <c r="A204" i="33"/>
  <c r="D203" i="33"/>
  <c r="C203" i="33"/>
  <c r="B203" i="33"/>
  <c r="A203" i="33"/>
  <c r="D202" i="33"/>
  <c r="C202" i="33"/>
  <c r="B202" i="33"/>
  <c r="A202" i="33"/>
  <c r="D201" i="33"/>
  <c r="C201" i="33"/>
  <c r="B201" i="33"/>
  <c r="A201" i="33"/>
  <c r="D200" i="33"/>
  <c r="C200" i="33"/>
  <c r="B200" i="33"/>
  <c r="A200" i="33"/>
  <c r="D199" i="33"/>
  <c r="C199" i="33"/>
  <c r="B199" i="33"/>
  <c r="A199" i="33"/>
  <c r="D198" i="33"/>
  <c r="C198" i="33"/>
  <c r="B198" i="33"/>
  <c r="A198" i="33"/>
  <c r="D197" i="33"/>
  <c r="C197" i="33"/>
  <c r="B197" i="33"/>
  <c r="A197" i="33"/>
  <c r="D196" i="33"/>
  <c r="C196" i="33"/>
  <c r="B196" i="33"/>
  <c r="A196" i="33"/>
  <c r="D195" i="33"/>
  <c r="C195" i="33"/>
  <c r="B195" i="33"/>
  <c r="A195" i="33"/>
  <c r="D194" i="33"/>
  <c r="C194" i="33"/>
  <c r="B194" i="33"/>
  <c r="A194" i="33"/>
  <c r="D193" i="33"/>
  <c r="C193" i="33"/>
  <c r="B193" i="33"/>
  <c r="A193" i="33"/>
  <c r="D192" i="33"/>
  <c r="C192" i="33"/>
  <c r="B192" i="33"/>
  <c r="A192" i="33"/>
  <c r="D191" i="33"/>
  <c r="C191" i="33"/>
  <c r="B191" i="33"/>
  <c r="A191" i="33"/>
  <c r="D190" i="33"/>
  <c r="C190" i="33"/>
  <c r="B190" i="33"/>
  <c r="A190" i="33"/>
  <c r="D189" i="33"/>
  <c r="C189" i="33"/>
  <c r="B189" i="33"/>
  <c r="A189" i="33"/>
  <c r="D188" i="33"/>
  <c r="C188" i="33"/>
  <c r="B188" i="33"/>
  <c r="A188" i="33"/>
  <c r="D187" i="33"/>
  <c r="C187" i="33"/>
  <c r="B187" i="33"/>
  <c r="A187" i="33"/>
  <c r="D186" i="33"/>
  <c r="C186" i="33"/>
  <c r="B186" i="33"/>
  <c r="A186" i="33"/>
  <c r="D185" i="33"/>
  <c r="C185" i="33"/>
  <c r="B185" i="33"/>
  <c r="A185" i="33"/>
  <c r="D184" i="33"/>
  <c r="C184" i="33"/>
  <c r="B184" i="33"/>
  <c r="A184" i="33"/>
  <c r="D183" i="33"/>
  <c r="C183" i="33"/>
  <c r="B183" i="33"/>
  <c r="A183" i="33"/>
  <c r="D182" i="33"/>
  <c r="C182" i="33"/>
  <c r="B182" i="33"/>
  <c r="A182" i="33"/>
  <c r="D181" i="33"/>
  <c r="C181" i="33"/>
  <c r="B181" i="33"/>
  <c r="A181" i="33"/>
  <c r="D180" i="33"/>
  <c r="C180" i="33"/>
  <c r="B180" i="33"/>
  <c r="A180" i="33"/>
  <c r="D179" i="33"/>
  <c r="C179" i="33"/>
  <c r="B179" i="33"/>
  <c r="A179" i="33"/>
  <c r="D178" i="33"/>
  <c r="C178" i="33"/>
  <c r="B178" i="33"/>
  <c r="A178" i="33"/>
  <c r="D177" i="33"/>
  <c r="C177" i="33"/>
  <c r="B177" i="33"/>
  <c r="A177" i="33"/>
  <c r="D176" i="33"/>
  <c r="C176" i="33"/>
  <c r="B176" i="33"/>
  <c r="A176" i="33"/>
  <c r="D175" i="33"/>
  <c r="C175" i="33"/>
  <c r="B175" i="33"/>
  <c r="A175" i="33"/>
  <c r="D174" i="33"/>
  <c r="C174" i="33"/>
  <c r="B174" i="33"/>
  <c r="A174" i="33"/>
  <c r="D173" i="33"/>
  <c r="C173" i="33"/>
  <c r="B173" i="33"/>
  <c r="A173" i="33"/>
  <c r="D172" i="33"/>
  <c r="C172" i="33"/>
  <c r="B172" i="33"/>
  <c r="A172" i="33"/>
  <c r="D171" i="33"/>
  <c r="C171" i="33"/>
  <c r="B171" i="33"/>
  <c r="A171" i="33"/>
  <c r="D170" i="33"/>
  <c r="C170" i="33"/>
  <c r="B170" i="33"/>
  <c r="A170" i="33"/>
  <c r="D169" i="33"/>
  <c r="C169" i="33"/>
  <c r="B169" i="33"/>
  <c r="A169" i="33"/>
  <c r="D168" i="33"/>
  <c r="C168" i="33"/>
  <c r="B168" i="33"/>
  <c r="A168" i="33"/>
  <c r="D167" i="33"/>
  <c r="C167" i="33"/>
  <c r="B167" i="33"/>
  <c r="A167" i="33"/>
  <c r="D166" i="33"/>
  <c r="C166" i="33"/>
  <c r="B166" i="33"/>
  <c r="A166" i="33"/>
  <c r="D165" i="33"/>
  <c r="C165" i="33"/>
  <c r="B165" i="33"/>
  <c r="A165" i="33"/>
  <c r="D164" i="33"/>
  <c r="C164" i="33"/>
  <c r="B164" i="33"/>
  <c r="A164" i="33"/>
  <c r="D163" i="33"/>
  <c r="C163" i="33"/>
  <c r="B163" i="33"/>
  <c r="A163" i="33"/>
  <c r="D162" i="33"/>
  <c r="C162" i="33"/>
  <c r="B162" i="33"/>
  <c r="A162" i="33"/>
  <c r="D161" i="33"/>
  <c r="C161" i="33"/>
  <c r="B161" i="33"/>
  <c r="A161" i="33"/>
  <c r="D160" i="33"/>
  <c r="C160" i="33"/>
  <c r="B160" i="33"/>
  <c r="A160" i="33"/>
  <c r="D159" i="33"/>
  <c r="C159" i="33"/>
  <c r="B159" i="33"/>
  <c r="A159" i="33"/>
  <c r="D158" i="33"/>
  <c r="C158" i="33"/>
  <c r="B158" i="33"/>
  <c r="A158" i="33"/>
  <c r="D157" i="33"/>
  <c r="C157" i="33"/>
  <c r="B157" i="33"/>
  <c r="A157" i="33"/>
  <c r="D156" i="33"/>
  <c r="C156" i="33"/>
  <c r="B156" i="33"/>
  <c r="A156" i="33"/>
  <c r="D155" i="33"/>
  <c r="C155" i="33"/>
  <c r="B155" i="33"/>
  <c r="A155" i="33"/>
  <c r="D154" i="33"/>
  <c r="C154" i="33"/>
  <c r="B154" i="33"/>
  <c r="A154" i="33"/>
  <c r="D153" i="33"/>
  <c r="C153" i="33"/>
  <c r="B153" i="33"/>
  <c r="A153" i="33"/>
  <c r="D152" i="33"/>
  <c r="C152" i="33"/>
  <c r="B152" i="33"/>
  <c r="A152" i="33"/>
  <c r="D151" i="33"/>
  <c r="C151" i="33"/>
  <c r="B151" i="33"/>
  <c r="A151" i="33"/>
  <c r="D150" i="33"/>
  <c r="C150" i="33"/>
  <c r="B150" i="33"/>
  <c r="A150" i="33"/>
  <c r="D149" i="33"/>
  <c r="C149" i="33"/>
  <c r="B149" i="33"/>
  <c r="A149" i="33"/>
  <c r="D148" i="33"/>
  <c r="C148" i="33"/>
  <c r="B148" i="33"/>
  <c r="A148" i="33"/>
  <c r="D147" i="33"/>
  <c r="C147" i="33"/>
  <c r="B147" i="33"/>
  <c r="A147" i="33"/>
  <c r="D146" i="33"/>
  <c r="C146" i="33"/>
  <c r="B146" i="33"/>
  <c r="A146" i="33"/>
  <c r="D145" i="33"/>
  <c r="C145" i="33"/>
  <c r="B145" i="33"/>
  <c r="A145" i="33"/>
  <c r="D144" i="33"/>
  <c r="C144" i="33"/>
  <c r="B144" i="33"/>
  <c r="A144" i="33"/>
  <c r="D143" i="33"/>
  <c r="C143" i="33"/>
  <c r="B143" i="33"/>
  <c r="A143" i="33"/>
  <c r="D142" i="33"/>
  <c r="C142" i="33"/>
  <c r="B142" i="33"/>
  <c r="A142" i="33"/>
  <c r="D141" i="33"/>
  <c r="C141" i="33"/>
  <c r="B141" i="33"/>
  <c r="A141" i="33"/>
  <c r="D140" i="33"/>
  <c r="C140" i="33"/>
  <c r="B140" i="33"/>
  <c r="A140" i="33"/>
  <c r="D139" i="33"/>
  <c r="C139" i="33"/>
  <c r="B139" i="33"/>
  <c r="A139" i="33"/>
  <c r="D138" i="33"/>
  <c r="C138" i="33"/>
  <c r="B138" i="33"/>
  <c r="A138" i="33"/>
  <c r="D137" i="33"/>
  <c r="C137" i="33"/>
  <c r="B137" i="33"/>
  <c r="A137" i="33"/>
  <c r="D136" i="33"/>
  <c r="C136" i="33"/>
  <c r="B136" i="33"/>
  <c r="A136" i="33"/>
  <c r="D135" i="33"/>
  <c r="C135" i="33"/>
  <c r="B135" i="33"/>
  <c r="A135" i="33"/>
  <c r="D134" i="33"/>
  <c r="C134" i="33"/>
  <c r="B134" i="33"/>
  <c r="A134" i="33"/>
  <c r="D133" i="33"/>
  <c r="C133" i="33"/>
  <c r="B133" i="33"/>
  <c r="A133" i="33"/>
  <c r="D132" i="33"/>
  <c r="C132" i="33"/>
  <c r="B132" i="33"/>
  <c r="A132" i="33"/>
  <c r="D131" i="33"/>
  <c r="C131" i="33"/>
  <c r="B131" i="33"/>
  <c r="A131" i="33"/>
  <c r="D130" i="33"/>
  <c r="C130" i="33"/>
  <c r="B130" i="33"/>
  <c r="A130" i="33"/>
  <c r="D129" i="33"/>
  <c r="C129" i="33"/>
  <c r="B129" i="33"/>
  <c r="A129" i="33"/>
  <c r="D128" i="33"/>
  <c r="C128" i="33"/>
  <c r="B128" i="33"/>
  <c r="A128" i="33"/>
  <c r="D127" i="33"/>
  <c r="C127" i="33"/>
  <c r="B127" i="33"/>
  <c r="A127" i="33"/>
  <c r="D126" i="33"/>
  <c r="C126" i="33"/>
  <c r="B126" i="33"/>
  <c r="A126" i="33"/>
  <c r="D125" i="33"/>
  <c r="C125" i="33"/>
  <c r="B125" i="33"/>
  <c r="A125" i="33"/>
  <c r="D124" i="33"/>
  <c r="C124" i="33"/>
  <c r="B124" i="33"/>
  <c r="A124" i="33"/>
  <c r="D123" i="33"/>
  <c r="C123" i="33"/>
  <c r="B123" i="33"/>
  <c r="A123" i="33"/>
  <c r="D122" i="33"/>
  <c r="C122" i="33"/>
  <c r="B122" i="33"/>
  <c r="A122" i="33"/>
  <c r="D121" i="33"/>
  <c r="C121" i="33"/>
  <c r="B121" i="33"/>
  <c r="A121" i="33"/>
  <c r="D120" i="33"/>
  <c r="C120" i="33"/>
  <c r="B120" i="33"/>
  <c r="A120" i="33"/>
  <c r="D119" i="33"/>
  <c r="C119" i="33"/>
  <c r="B119" i="33"/>
  <c r="A119" i="33"/>
  <c r="D118" i="33"/>
  <c r="C118" i="33"/>
  <c r="B118" i="33"/>
  <c r="A118" i="33"/>
  <c r="D117" i="33"/>
  <c r="C117" i="33"/>
  <c r="B117" i="33"/>
  <c r="A117" i="33"/>
  <c r="D116" i="33"/>
  <c r="C116" i="33"/>
  <c r="B116" i="33"/>
  <c r="A116" i="33"/>
  <c r="D115" i="33"/>
  <c r="C115" i="33"/>
  <c r="B115" i="33"/>
  <c r="A115" i="33"/>
  <c r="D114" i="33"/>
  <c r="C114" i="33"/>
  <c r="B114" i="33"/>
  <c r="A114" i="33"/>
  <c r="D113" i="33"/>
  <c r="C113" i="33"/>
  <c r="B113" i="33"/>
  <c r="A113" i="33"/>
  <c r="D112" i="33"/>
  <c r="C112" i="33"/>
  <c r="B112" i="33"/>
  <c r="A112" i="33"/>
  <c r="D111" i="33"/>
  <c r="C111" i="33"/>
  <c r="B111" i="33"/>
  <c r="A111" i="33"/>
  <c r="D110" i="33"/>
  <c r="C110" i="33"/>
  <c r="B110" i="33"/>
  <c r="A110" i="33"/>
  <c r="D109" i="33"/>
  <c r="C109" i="33"/>
  <c r="B109" i="33"/>
  <c r="A109" i="33"/>
  <c r="D108" i="33"/>
  <c r="C108" i="33"/>
  <c r="B108" i="33"/>
  <c r="A108" i="33"/>
  <c r="D107" i="33"/>
  <c r="C107" i="33"/>
  <c r="B107" i="33"/>
  <c r="A107" i="33"/>
  <c r="D106" i="33"/>
  <c r="C106" i="33"/>
  <c r="B106" i="33"/>
  <c r="A106" i="33"/>
  <c r="D105" i="33"/>
  <c r="C105" i="33"/>
  <c r="B105" i="33"/>
  <c r="A105" i="33"/>
  <c r="D104" i="33"/>
  <c r="C104" i="33"/>
  <c r="B104" i="33"/>
  <c r="A104" i="33"/>
  <c r="D103" i="33"/>
  <c r="C103" i="33"/>
  <c r="B103" i="33"/>
  <c r="A103" i="33"/>
  <c r="D102" i="33"/>
  <c r="C102" i="33"/>
  <c r="B102" i="33"/>
  <c r="A102" i="33"/>
  <c r="D101" i="33"/>
  <c r="C101" i="33"/>
  <c r="B101" i="33"/>
  <c r="A101" i="33"/>
  <c r="D100" i="33"/>
  <c r="C100" i="33"/>
  <c r="B100" i="33"/>
  <c r="A100" i="33"/>
  <c r="D99" i="33"/>
  <c r="C99" i="33"/>
  <c r="B99" i="33"/>
  <c r="A99" i="33"/>
  <c r="D98" i="33"/>
  <c r="C98" i="33"/>
  <c r="B98" i="33"/>
  <c r="A98" i="33"/>
  <c r="D97" i="33"/>
  <c r="C97" i="33"/>
  <c r="B97" i="33"/>
  <c r="A97" i="33"/>
  <c r="D96" i="33"/>
  <c r="C96" i="33"/>
  <c r="B96" i="33"/>
  <c r="A96" i="33"/>
  <c r="D95" i="33"/>
  <c r="C95" i="33"/>
  <c r="B95" i="33"/>
  <c r="A95" i="33"/>
  <c r="D94" i="33"/>
  <c r="C94" i="33"/>
  <c r="B94" i="33"/>
  <c r="A94" i="33"/>
  <c r="D93" i="33"/>
  <c r="C93" i="33"/>
  <c r="B93" i="33"/>
  <c r="A93" i="33"/>
  <c r="D92" i="33"/>
  <c r="C92" i="33"/>
  <c r="B92" i="33"/>
  <c r="A92" i="33"/>
  <c r="D91" i="33"/>
  <c r="C91" i="33"/>
  <c r="B91" i="33"/>
  <c r="A91" i="33"/>
  <c r="D90" i="33"/>
  <c r="C90" i="33"/>
  <c r="B90" i="33"/>
  <c r="A90" i="33"/>
  <c r="D89" i="33"/>
  <c r="C89" i="33"/>
  <c r="B89" i="33"/>
  <c r="A89" i="33"/>
  <c r="D88" i="33"/>
  <c r="C88" i="33"/>
  <c r="B88" i="33"/>
  <c r="A88" i="33"/>
  <c r="D87" i="33"/>
  <c r="C87" i="33"/>
  <c r="B87" i="33"/>
  <c r="A87" i="33"/>
  <c r="D86" i="33"/>
  <c r="C86" i="33"/>
  <c r="B86" i="33"/>
  <c r="A86" i="33"/>
  <c r="D85" i="33"/>
  <c r="C85" i="33"/>
  <c r="B85" i="33"/>
  <c r="A85" i="33"/>
  <c r="D84" i="33"/>
  <c r="C84" i="33"/>
  <c r="B84" i="33"/>
  <c r="A84" i="33"/>
  <c r="D83" i="33"/>
  <c r="C83" i="33"/>
  <c r="B83" i="33"/>
  <c r="A83" i="33"/>
  <c r="D82" i="33"/>
  <c r="C82" i="33"/>
  <c r="B82" i="33"/>
  <c r="A82" i="33"/>
  <c r="D81" i="33"/>
  <c r="C81" i="33"/>
  <c r="B81" i="33"/>
  <c r="A81" i="33"/>
  <c r="D80" i="33"/>
  <c r="C80" i="33"/>
  <c r="B80" i="33"/>
  <c r="A80" i="33"/>
  <c r="D79" i="33"/>
  <c r="C79" i="33"/>
  <c r="B79" i="33"/>
  <c r="A79" i="33"/>
  <c r="D78" i="33"/>
  <c r="C78" i="33"/>
  <c r="B78" i="33"/>
  <c r="A78" i="33"/>
  <c r="D77" i="33"/>
  <c r="C77" i="33"/>
  <c r="B77" i="33"/>
  <c r="A77" i="33"/>
  <c r="D76" i="33"/>
  <c r="C76" i="33"/>
  <c r="B76" i="33"/>
  <c r="A76" i="33"/>
  <c r="D75" i="33"/>
  <c r="C75" i="33"/>
  <c r="B75" i="33"/>
  <c r="A75" i="33"/>
  <c r="D74" i="33"/>
  <c r="C74" i="33"/>
  <c r="B74" i="33"/>
  <c r="A74" i="33"/>
  <c r="D73" i="33"/>
  <c r="C73" i="33"/>
  <c r="B73" i="33"/>
  <c r="A73" i="33"/>
  <c r="D72" i="33"/>
  <c r="C72" i="33"/>
  <c r="B72" i="33"/>
  <c r="A72" i="33"/>
  <c r="D71" i="33"/>
  <c r="C71" i="33"/>
  <c r="B71" i="33"/>
  <c r="A71" i="33"/>
  <c r="D70" i="33"/>
  <c r="C70" i="33"/>
  <c r="B70" i="33"/>
  <c r="A70" i="33"/>
  <c r="D69" i="33"/>
  <c r="C69" i="33"/>
  <c r="B69" i="33"/>
  <c r="A69" i="33"/>
  <c r="D68" i="33"/>
  <c r="C68" i="33"/>
  <c r="B68" i="33"/>
  <c r="A68" i="33"/>
  <c r="D67" i="33"/>
  <c r="C67" i="33"/>
  <c r="B67" i="33"/>
  <c r="A67" i="33"/>
  <c r="D66" i="33"/>
  <c r="C66" i="33"/>
  <c r="B66" i="33"/>
  <c r="A66" i="33"/>
  <c r="D65" i="33"/>
  <c r="C65" i="33"/>
  <c r="B65" i="33"/>
  <c r="A65" i="33"/>
  <c r="D64" i="33"/>
  <c r="C64" i="33"/>
  <c r="B64" i="33"/>
  <c r="A64" i="33"/>
  <c r="D63" i="33"/>
  <c r="C63" i="33"/>
  <c r="B63" i="33"/>
  <c r="A63" i="33"/>
  <c r="D62" i="33"/>
  <c r="C62" i="33"/>
  <c r="B62" i="33"/>
  <c r="A62" i="33"/>
  <c r="D61" i="33"/>
  <c r="C61" i="33"/>
  <c r="B61" i="33"/>
  <c r="A61" i="33"/>
  <c r="D60" i="33"/>
  <c r="C60" i="33"/>
  <c r="B60" i="33"/>
  <c r="A60" i="33"/>
  <c r="D59" i="33"/>
  <c r="C59" i="33"/>
  <c r="B59" i="33"/>
  <c r="A59" i="33"/>
  <c r="D58" i="33"/>
  <c r="C58" i="33"/>
  <c r="B58" i="33"/>
  <c r="A58" i="33"/>
  <c r="D57" i="33"/>
  <c r="C57" i="33"/>
  <c r="B57" i="33"/>
  <c r="A57" i="33"/>
  <c r="D56" i="33"/>
  <c r="C56" i="33"/>
  <c r="B56" i="33"/>
  <c r="A56" i="33"/>
  <c r="D55" i="33"/>
  <c r="C55" i="33"/>
  <c r="B55" i="33"/>
  <c r="A55" i="33"/>
  <c r="D54" i="33"/>
  <c r="C54" i="33"/>
  <c r="B54" i="33"/>
  <c r="A54" i="33"/>
  <c r="D53" i="33"/>
  <c r="C53" i="33"/>
  <c r="B53" i="33"/>
  <c r="A53" i="33"/>
  <c r="D52" i="33"/>
  <c r="C52" i="33"/>
  <c r="B52" i="33"/>
  <c r="A52" i="33"/>
  <c r="D51" i="33"/>
  <c r="C51" i="33"/>
  <c r="B51" i="33"/>
  <c r="A51" i="33"/>
  <c r="D50" i="33"/>
  <c r="C50" i="33"/>
  <c r="B50" i="33"/>
  <c r="A50" i="33"/>
  <c r="D49" i="33"/>
  <c r="C49" i="33"/>
  <c r="B49" i="33"/>
  <c r="A49" i="33"/>
  <c r="D48" i="33"/>
  <c r="C48" i="33"/>
  <c r="B48" i="33"/>
  <c r="A48" i="33"/>
  <c r="D47" i="33"/>
  <c r="C47" i="33"/>
  <c r="B47" i="33"/>
  <c r="A47" i="33"/>
  <c r="D46" i="33"/>
  <c r="C46" i="33"/>
  <c r="B46" i="33"/>
  <c r="A46" i="33"/>
  <c r="D45" i="33"/>
  <c r="C45" i="33"/>
  <c r="B45" i="33"/>
  <c r="A45" i="33"/>
  <c r="D44" i="33"/>
  <c r="C44" i="33"/>
  <c r="B44" i="33"/>
  <c r="A44" i="33"/>
  <c r="D43" i="33"/>
  <c r="C43" i="33"/>
  <c r="B43" i="33"/>
  <c r="A43" i="33"/>
  <c r="D42" i="33"/>
  <c r="C42" i="33"/>
  <c r="B42" i="33"/>
  <c r="A42" i="33"/>
  <c r="D41" i="33"/>
  <c r="C41" i="33"/>
  <c r="B41" i="33"/>
  <c r="A41" i="33"/>
  <c r="D40" i="33"/>
  <c r="C40" i="33"/>
  <c r="B40" i="33"/>
  <c r="A40" i="33"/>
  <c r="D39" i="33"/>
  <c r="C39" i="33"/>
  <c r="B39" i="33"/>
  <c r="A39" i="33"/>
  <c r="D38" i="33"/>
  <c r="C38" i="33"/>
  <c r="B38" i="33"/>
  <c r="A38" i="33"/>
  <c r="D37" i="33"/>
  <c r="C37" i="33"/>
  <c r="B37" i="33"/>
  <c r="A37" i="33"/>
  <c r="D36" i="33"/>
  <c r="C36" i="33"/>
  <c r="B36" i="33"/>
  <c r="A36" i="33"/>
  <c r="D35" i="33"/>
  <c r="C35" i="33"/>
  <c r="B35" i="33"/>
  <c r="A35" i="33"/>
  <c r="D34" i="33"/>
  <c r="C34" i="33"/>
  <c r="B34" i="33"/>
  <c r="A34" i="33"/>
  <c r="D33" i="33"/>
  <c r="C33" i="33"/>
  <c r="B33" i="33"/>
  <c r="A33" i="33"/>
  <c r="D32" i="33"/>
  <c r="C32" i="33"/>
  <c r="B32" i="33"/>
  <c r="A32" i="33"/>
  <c r="D31" i="33"/>
  <c r="C31" i="33"/>
  <c r="B31" i="33"/>
  <c r="A31" i="33"/>
  <c r="D30" i="33"/>
  <c r="C30" i="33"/>
  <c r="B30" i="33"/>
  <c r="A30" i="33"/>
  <c r="D29" i="33"/>
  <c r="C29" i="33"/>
  <c r="B29" i="33"/>
  <c r="A29" i="33"/>
  <c r="D28" i="33"/>
  <c r="C28" i="33"/>
  <c r="B28" i="33"/>
  <c r="A28" i="33"/>
  <c r="D27" i="33"/>
  <c r="C27" i="33"/>
  <c r="B27" i="33"/>
  <c r="A27" i="33"/>
  <c r="D26" i="33"/>
  <c r="C26" i="33"/>
  <c r="B26" i="33"/>
  <c r="A26" i="33"/>
  <c r="D25" i="33"/>
  <c r="C25" i="33"/>
  <c r="B25" i="33"/>
  <c r="A25" i="33"/>
  <c r="D24" i="33"/>
  <c r="C24" i="33"/>
  <c r="B24" i="33"/>
  <c r="A24" i="33"/>
  <c r="D23" i="33"/>
  <c r="C23" i="33"/>
  <c r="B23" i="33"/>
  <c r="A23" i="33"/>
  <c r="D22" i="33"/>
  <c r="C22" i="33"/>
  <c r="B22" i="33"/>
  <c r="A22" i="33"/>
  <c r="D21" i="33"/>
  <c r="C21" i="33"/>
  <c r="B21" i="33"/>
  <c r="A21" i="33"/>
  <c r="D20" i="33"/>
  <c r="C20" i="33"/>
  <c r="B20" i="33"/>
  <c r="A20" i="33"/>
  <c r="D19" i="33"/>
  <c r="C19" i="33"/>
  <c r="B19" i="33"/>
  <c r="A19" i="33"/>
  <c r="D18" i="33"/>
  <c r="C18" i="33"/>
  <c r="B18" i="33"/>
  <c r="A18" i="33"/>
  <c r="D17" i="33"/>
  <c r="C17" i="33"/>
  <c r="B17" i="33"/>
  <c r="A17" i="33"/>
  <c r="D16" i="33"/>
  <c r="C16" i="33"/>
  <c r="B16" i="33"/>
  <c r="A16" i="33"/>
  <c r="D15" i="33"/>
  <c r="C15" i="33"/>
  <c r="B15" i="33"/>
  <c r="A15" i="33"/>
  <c r="D14" i="33"/>
  <c r="C14" i="33"/>
  <c r="B14" i="33"/>
  <c r="A14" i="33"/>
  <c r="D13" i="33"/>
  <c r="C13" i="33"/>
  <c r="B13" i="33"/>
  <c r="A13" i="33"/>
  <c r="D12" i="33"/>
  <c r="C12" i="33"/>
  <c r="B12" i="33"/>
  <c r="A12" i="33"/>
  <c r="J11" i="33"/>
  <c r="D11" i="33"/>
  <c r="C11" i="33"/>
  <c r="B11" i="33"/>
  <c r="A11" i="33"/>
  <c r="J10" i="33"/>
  <c r="D10" i="33"/>
  <c r="C10" i="33"/>
  <c r="B10" i="33"/>
  <c r="A10" i="33"/>
  <c r="N9" i="33"/>
  <c r="M9" i="33"/>
  <c r="J9" i="33"/>
  <c r="D9" i="33"/>
  <c r="C9" i="33"/>
  <c r="B9" i="33"/>
  <c r="A9" i="33"/>
  <c r="N8" i="33"/>
  <c r="M8" i="33"/>
  <c r="J8" i="33"/>
  <c r="D8" i="33"/>
  <c r="C8" i="33"/>
  <c r="B8" i="33"/>
  <c r="A8" i="33"/>
  <c r="N7" i="33"/>
  <c r="M7" i="33"/>
  <c r="J7" i="33"/>
  <c r="D7" i="33"/>
  <c r="C7" i="33"/>
  <c r="B7" i="33"/>
  <c r="A7" i="33"/>
  <c r="N6" i="33"/>
  <c r="M6" i="33"/>
  <c r="J6" i="33"/>
  <c r="D6" i="33"/>
  <c r="C6" i="33"/>
  <c r="B6" i="33"/>
  <c r="A6" i="33"/>
  <c r="N5" i="33"/>
  <c r="M5" i="33"/>
  <c r="J5" i="33"/>
  <c r="D5" i="33"/>
  <c r="C5" i="33"/>
  <c r="B5" i="33"/>
  <c r="A5" i="33"/>
  <c r="C26" i="29"/>
  <c r="C25" i="29"/>
  <c r="C24" i="29"/>
  <c r="C23" i="29"/>
  <c r="C22" i="29"/>
  <c r="C21" i="29"/>
  <c r="C20" i="29"/>
  <c r="N61" i="28"/>
  <c r="M61" i="28"/>
  <c r="J61" i="28"/>
  <c r="I61" i="28"/>
  <c r="F61" i="28"/>
  <c r="N60" i="28"/>
  <c r="M60" i="28"/>
  <c r="J60" i="28"/>
  <c r="I60" i="28"/>
  <c r="F60" i="28"/>
  <c r="N59" i="28"/>
  <c r="M59" i="28"/>
  <c r="J59" i="28"/>
  <c r="I59" i="28"/>
  <c r="K59" i="28" s="1"/>
  <c r="F59" i="28"/>
  <c r="N58" i="28"/>
  <c r="M58" i="28"/>
  <c r="J58" i="28"/>
  <c r="I58" i="28"/>
  <c r="K58" i="28" s="1"/>
  <c r="F58" i="28"/>
  <c r="N57" i="28"/>
  <c r="M57" i="28"/>
  <c r="J57" i="28"/>
  <c r="I57" i="28"/>
  <c r="F57" i="28"/>
  <c r="N56" i="28"/>
  <c r="M56" i="28"/>
  <c r="J56" i="28"/>
  <c r="I56" i="28"/>
  <c r="K56" i="28" s="1"/>
  <c r="F56" i="28"/>
  <c r="N55" i="28"/>
  <c r="M55" i="28"/>
  <c r="J55" i="28"/>
  <c r="I55" i="28"/>
  <c r="F55" i="28"/>
  <c r="N54" i="28"/>
  <c r="M54" i="28"/>
  <c r="J54" i="28"/>
  <c r="I54" i="28"/>
  <c r="K54" i="28" s="1"/>
  <c r="F54" i="28"/>
  <c r="N53" i="28"/>
  <c r="M53" i="28"/>
  <c r="J53" i="28"/>
  <c r="I53" i="28"/>
  <c r="F53" i="28"/>
  <c r="N52" i="28"/>
  <c r="M52" i="28"/>
  <c r="J52" i="28"/>
  <c r="I52" i="28"/>
  <c r="F52" i="28"/>
  <c r="N51" i="28"/>
  <c r="M51" i="28"/>
  <c r="J51" i="28"/>
  <c r="I51" i="28"/>
  <c r="K51" i="28" s="1"/>
  <c r="F51" i="28"/>
  <c r="N50" i="28"/>
  <c r="M50" i="28"/>
  <c r="J50" i="28"/>
  <c r="I50" i="28"/>
  <c r="F50" i="28"/>
  <c r="N49" i="28"/>
  <c r="M49" i="28"/>
  <c r="J49" i="28"/>
  <c r="I49" i="28"/>
  <c r="F49" i="28"/>
  <c r="N48" i="28"/>
  <c r="M48" i="28"/>
  <c r="J48" i="28"/>
  <c r="I48" i="28"/>
  <c r="F48" i="28"/>
  <c r="N47" i="28"/>
  <c r="M47" i="28"/>
  <c r="J47" i="28"/>
  <c r="I47" i="28"/>
  <c r="F47" i="28"/>
  <c r="N46" i="28"/>
  <c r="M46" i="28"/>
  <c r="J46" i="28"/>
  <c r="I46" i="28"/>
  <c r="F46" i="28"/>
  <c r="N45" i="28"/>
  <c r="M45" i="28"/>
  <c r="J45" i="28"/>
  <c r="I45" i="28"/>
  <c r="F45" i="28"/>
  <c r="N44" i="28"/>
  <c r="M44" i="28"/>
  <c r="J44" i="28"/>
  <c r="I44" i="28"/>
  <c r="K44" i="28" s="1"/>
  <c r="F44" i="28"/>
  <c r="N43" i="28"/>
  <c r="M43" i="28"/>
  <c r="J43" i="28"/>
  <c r="I43" i="28"/>
  <c r="F43" i="28"/>
  <c r="N42" i="28"/>
  <c r="M42" i="28"/>
  <c r="J42" i="28"/>
  <c r="I42" i="28"/>
  <c r="F42" i="28"/>
  <c r="N41" i="28"/>
  <c r="M41" i="28"/>
  <c r="J41" i="28"/>
  <c r="I41" i="28"/>
  <c r="F41" i="28"/>
  <c r="N40" i="28"/>
  <c r="M40" i="28"/>
  <c r="J40" i="28"/>
  <c r="I40" i="28"/>
  <c r="K40" i="28" s="1"/>
  <c r="F40" i="28"/>
  <c r="N39" i="28"/>
  <c r="M39" i="28"/>
  <c r="J39" i="28"/>
  <c r="I39" i="28"/>
  <c r="K39" i="28" s="1"/>
  <c r="F39" i="28"/>
  <c r="N38" i="28"/>
  <c r="M38" i="28"/>
  <c r="J38" i="28"/>
  <c r="I38" i="28"/>
  <c r="F38" i="28"/>
  <c r="N37" i="28"/>
  <c r="M37" i="28"/>
  <c r="J37" i="28"/>
  <c r="I37" i="28"/>
  <c r="F37" i="28"/>
  <c r="N36" i="28"/>
  <c r="M36" i="28"/>
  <c r="J36" i="28"/>
  <c r="I36" i="28"/>
  <c r="F36" i="28"/>
  <c r="N35" i="28"/>
  <c r="M35" i="28"/>
  <c r="J35" i="28"/>
  <c r="I35" i="28"/>
  <c r="F35" i="28"/>
  <c r="N34" i="28"/>
  <c r="M34" i="28"/>
  <c r="J34" i="28"/>
  <c r="I34" i="28"/>
  <c r="F34" i="28"/>
  <c r="N33" i="28"/>
  <c r="M33" i="28"/>
  <c r="J33" i="28"/>
  <c r="I33" i="28"/>
  <c r="F33" i="28"/>
  <c r="N32" i="28"/>
  <c r="M32" i="28"/>
  <c r="J32" i="28"/>
  <c r="I32" i="28"/>
  <c r="K32" i="28" s="1"/>
  <c r="F32" i="28"/>
  <c r="N31" i="28"/>
  <c r="M31" i="28"/>
  <c r="J31" i="28"/>
  <c r="I31" i="28"/>
  <c r="F31" i="28"/>
  <c r="N30" i="28"/>
  <c r="M30" i="28"/>
  <c r="J30" i="28"/>
  <c r="I30" i="28"/>
  <c r="K30" i="28" s="1"/>
  <c r="F30" i="28"/>
  <c r="N29" i="28"/>
  <c r="M29" i="28"/>
  <c r="J29" i="28"/>
  <c r="I29" i="28"/>
  <c r="F29" i="28"/>
  <c r="N28" i="28"/>
  <c r="M28" i="28"/>
  <c r="J28" i="28"/>
  <c r="I28" i="28"/>
  <c r="F28" i="28"/>
  <c r="N27" i="28"/>
  <c r="M27" i="28"/>
  <c r="J27" i="28"/>
  <c r="I27" i="28"/>
  <c r="K27" i="28" s="1"/>
  <c r="F27" i="28"/>
  <c r="N26" i="28"/>
  <c r="M26" i="28"/>
  <c r="J26" i="28"/>
  <c r="I26" i="28"/>
  <c r="F26" i="28"/>
  <c r="N25" i="28"/>
  <c r="M25" i="28"/>
  <c r="J25" i="28"/>
  <c r="I25" i="28"/>
  <c r="F25" i="28"/>
  <c r="N24" i="28"/>
  <c r="M24" i="28"/>
  <c r="J24" i="28"/>
  <c r="I24" i="28"/>
  <c r="F24" i="28"/>
  <c r="N23" i="28"/>
  <c r="M23" i="28"/>
  <c r="J23" i="28"/>
  <c r="I23" i="28"/>
  <c r="F23" i="28"/>
  <c r="N22" i="28"/>
  <c r="M22" i="28"/>
  <c r="J22" i="28"/>
  <c r="I22" i="28"/>
  <c r="F22" i="28"/>
  <c r="N21" i="28"/>
  <c r="M21" i="28"/>
  <c r="J21" i="28"/>
  <c r="I21" i="28"/>
  <c r="F21" i="28"/>
  <c r="N20" i="28"/>
  <c r="M20" i="28"/>
  <c r="J20" i="28"/>
  <c r="I20" i="28"/>
  <c r="K20" i="28" s="1"/>
  <c r="F20" i="28"/>
  <c r="N19" i="28"/>
  <c r="M19" i="28"/>
  <c r="J19" i="28"/>
  <c r="I19" i="28"/>
  <c r="F19" i="28"/>
  <c r="N18" i="28"/>
  <c r="M18" i="28"/>
  <c r="J18" i="28"/>
  <c r="I18" i="28"/>
  <c r="K18" i="28" s="1"/>
  <c r="F18" i="28"/>
  <c r="N17" i="28"/>
  <c r="M17" i="28"/>
  <c r="J17" i="28"/>
  <c r="I17" i="28"/>
  <c r="F17" i="28"/>
  <c r="N16" i="28"/>
  <c r="M16" i="28"/>
  <c r="J16" i="28"/>
  <c r="I16" i="28"/>
  <c r="K16" i="28" s="1"/>
  <c r="F16" i="28"/>
  <c r="N15" i="28"/>
  <c r="M15" i="28"/>
  <c r="J15" i="28"/>
  <c r="I15" i="28"/>
  <c r="K15" i="28" s="1"/>
  <c r="F15" i="28"/>
  <c r="N14" i="28"/>
  <c r="M14" i="28"/>
  <c r="J14" i="28"/>
  <c r="I14" i="28"/>
  <c r="F14" i="28"/>
  <c r="N13" i="28"/>
  <c r="M13" i="28"/>
  <c r="J13" i="28"/>
  <c r="I13" i="28"/>
  <c r="F13" i="28"/>
  <c r="N12" i="28"/>
  <c r="M12" i="28"/>
  <c r="J12" i="28"/>
  <c r="I12" i="28"/>
  <c r="F12" i="28"/>
  <c r="N11" i="28"/>
  <c r="M11" i="28"/>
  <c r="J11" i="28"/>
  <c r="I11" i="28"/>
  <c r="F11" i="28"/>
  <c r="N10" i="28"/>
  <c r="M10" i="28"/>
  <c r="J10" i="28"/>
  <c r="I10" i="28"/>
  <c r="F10" i="28"/>
  <c r="N9" i="28"/>
  <c r="M9" i="28"/>
  <c r="J9" i="28"/>
  <c r="I9" i="28"/>
  <c r="F9" i="28"/>
  <c r="N8" i="28"/>
  <c r="M8" i="28"/>
  <c r="J8" i="28"/>
  <c r="I8" i="28"/>
  <c r="K8" i="28" s="1"/>
  <c r="F8" i="28"/>
  <c r="N7" i="28"/>
  <c r="M7" i="28"/>
  <c r="J7" i="28"/>
  <c r="I7" i="28"/>
  <c r="F7" i="28"/>
  <c r="N6" i="28"/>
  <c r="M6" i="28"/>
  <c r="J6" i="28"/>
  <c r="I6" i="28"/>
  <c r="K6" i="28" s="1"/>
  <c r="F6" i="28"/>
  <c r="N5" i="28"/>
  <c r="M5" i="28"/>
  <c r="J5" i="28"/>
  <c r="I5" i="28"/>
  <c r="F5" i="28"/>
  <c r="N4" i="28"/>
  <c r="M4" i="28"/>
  <c r="J4" i="28"/>
  <c r="I4" i="28"/>
  <c r="F4" i="28"/>
  <c r="E87" i="27"/>
  <c r="K87" i="27" s="1"/>
  <c r="E86" i="27"/>
  <c r="K86" i="27" s="1"/>
  <c r="E85" i="27"/>
  <c r="K85" i="27" s="1"/>
  <c r="E84" i="27"/>
  <c r="J84" i="27" s="1"/>
  <c r="E83" i="27"/>
  <c r="J83" i="27" s="1"/>
  <c r="E82" i="27"/>
  <c r="K82" i="27" s="1"/>
  <c r="E81" i="27"/>
  <c r="J81" i="27" s="1"/>
  <c r="E80" i="27"/>
  <c r="K80" i="27" s="1"/>
  <c r="E79" i="27"/>
  <c r="K79" i="27" s="1"/>
  <c r="E78" i="27"/>
  <c r="E77" i="27"/>
  <c r="E76" i="27"/>
  <c r="E75" i="27"/>
  <c r="K75" i="27" s="1"/>
  <c r="E74" i="27"/>
  <c r="K74" i="27" s="1"/>
  <c r="E73" i="27"/>
  <c r="J73" i="27" s="1"/>
  <c r="E72" i="27"/>
  <c r="J72" i="27" s="1"/>
  <c r="E71" i="27"/>
  <c r="K71" i="27" s="1"/>
  <c r="E70" i="27"/>
  <c r="K70" i="27" s="1"/>
  <c r="E69" i="27"/>
  <c r="J69" i="27" s="1"/>
  <c r="E68" i="27"/>
  <c r="K68" i="27" s="1"/>
  <c r="E67" i="27"/>
  <c r="J67" i="27" s="1"/>
  <c r="E66" i="27"/>
  <c r="E65" i="27"/>
  <c r="E64" i="27"/>
  <c r="E63" i="27"/>
  <c r="K63" i="27" s="1"/>
  <c r="H63" i="27" s="1"/>
  <c r="E62" i="27"/>
  <c r="K62" i="27" s="1"/>
  <c r="E61" i="27"/>
  <c r="E60" i="27"/>
  <c r="K60" i="27" s="1"/>
  <c r="I60" i="27" s="1"/>
  <c r="E59" i="27"/>
  <c r="J59" i="27" s="1"/>
  <c r="E58" i="27"/>
  <c r="K58" i="27" s="1"/>
  <c r="E57" i="27"/>
  <c r="J57" i="27" s="1"/>
  <c r="E56" i="27"/>
  <c r="J56" i="27" s="1"/>
  <c r="E55" i="27"/>
  <c r="K55" i="27" s="1"/>
  <c r="E54" i="27"/>
  <c r="E53" i="27"/>
  <c r="E52" i="27"/>
  <c r="E51" i="27"/>
  <c r="K51" i="27" s="1"/>
  <c r="E50" i="27"/>
  <c r="K50" i="27" s="1"/>
  <c r="E49" i="27"/>
  <c r="J49" i="27" s="1"/>
  <c r="E48" i="27"/>
  <c r="J48" i="27" s="1"/>
  <c r="E47" i="27"/>
  <c r="K47" i="27" s="1"/>
  <c r="E46" i="27"/>
  <c r="K46" i="27" s="1"/>
  <c r="H46" i="27" s="1"/>
  <c r="E45" i="27"/>
  <c r="E44" i="27"/>
  <c r="J44" i="27" s="1"/>
  <c r="E43" i="27"/>
  <c r="K43" i="27" s="1"/>
  <c r="E42" i="27"/>
  <c r="E41" i="27"/>
  <c r="E40" i="27"/>
  <c r="E39" i="27"/>
  <c r="K39" i="27" s="1"/>
  <c r="I39" i="27" s="1"/>
  <c r="E38" i="27"/>
  <c r="K38" i="27" s="1"/>
  <c r="H38" i="27" s="1"/>
  <c r="E37" i="27"/>
  <c r="J37" i="27" s="1"/>
  <c r="E36" i="27"/>
  <c r="K36" i="27" s="1"/>
  <c r="E35" i="27"/>
  <c r="E34" i="27"/>
  <c r="J34" i="27" s="1"/>
  <c r="E33" i="27"/>
  <c r="J33" i="27" s="1"/>
  <c r="E32" i="27"/>
  <c r="J32" i="27" s="1"/>
  <c r="E31" i="27"/>
  <c r="J31" i="27" s="1"/>
  <c r="E30" i="27"/>
  <c r="E29" i="27"/>
  <c r="E28" i="27"/>
  <c r="E27" i="27"/>
  <c r="E26" i="27"/>
  <c r="J26" i="27" s="1"/>
  <c r="E25" i="27"/>
  <c r="E24" i="27"/>
  <c r="K24" i="27" s="1"/>
  <c r="E23" i="27"/>
  <c r="K23" i="27" s="1"/>
  <c r="E22" i="27"/>
  <c r="K22" i="27" s="1"/>
  <c r="G22" i="27" s="1"/>
  <c r="M22" i="27" s="1"/>
  <c r="E21" i="27"/>
  <c r="E20" i="27"/>
  <c r="K20" i="27" s="1"/>
  <c r="E19" i="27"/>
  <c r="K19" i="27" s="1"/>
  <c r="H19" i="27" s="1"/>
  <c r="E18" i="27"/>
  <c r="E17" i="27"/>
  <c r="E16" i="27"/>
  <c r="E15" i="27"/>
  <c r="J15" i="27" s="1"/>
  <c r="E14" i="27"/>
  <c r="K14" i="27" s="1"/>
  <c r="E13" i="27"/>
  <c r="E12" i="27"/>
  <c r="J12" i="27" s="1"/>
  <c r="E11" i="27"/>
  <c r="E10" i="27"/>
  <c r="J10" i="27" s="1"/>
  <c r="E9" i="27"/>
  <c r="E8" i="27"/>
  <c r="E7" i="27"/>
  <c r="K7" i="27" s="1"/>
  <c r="E6" i="27"/>
  <c r="E5" i="27"/>
  <c r="E4" i="27"/>
  <c r="L44" i="28"/>
  <c r="I11" i="34"/>
  <c r="Q1000" i="16"/>
  <c r="P1000" i="16"/>
  <c r="O1000" i="16"/>
  <c r="N1000" i="16"/>
  <c r="Q999" i="16"/>
  <c r="P999" i="16"/>
  <c r="O999" i="16"/>
  <c r="N999" i="16"/>
  <c r="Q998" i="16"/>
  <c r="P998" i="16"/>
  <c r="O998" i="16"/>
  <c r="N998" i="16"/>
  <c r="Q997" i="16"/>
  <c r="P997" i="16"/>
  <c r="O997" i="16"/>
  <c r="N997" i="16"/>
  <c r="Q996" i="16"/>
  <c r="P996" i="16"/>
  <c r="O996" i="16"/>
  <c r="N996" i="16"/>
  <c r="Q995" i="16"/>
  <c r="P995" i="16"/>
  <c r="O995" i="16"/>
  <c r="N995" i="16"/>
  <c r="Q994" i="16"/>
  <c r="P994" i="16"/>
  <c r="O994" i="16"/>
  <c r="N994" i="16"/>
  <c r="Q993" i="16"/>
  <c r="P993" i="16"/>
  <c r="O993" i="16"/>
  <c r="N993" i="16"/>
  <c r="Q992" i="16"/>
  <c r="P992" i="16"/>
  <c r="O992" i="16"/>
  <c r="N992" i="16"/>
  <c r="Q991" i="16"/>
  <c r="P991" i="16"/>
  <c r="O991" i="16"/>
  <c r="N991" i="16"/>
  <c r="Q990" i="16"/>
  <c r="P990" i="16"/>
  <c r="O990" i="16"/>
  <c r="N990" i="16"/>
  <c r="Q989" i="16"/>
  <c r="P989" i="16"/>
  <c r="O989" i="16"/>
  <c r="N989" i="16"/>
  <c r="Q988" i="16"/>
  <c r="P988" i="16"/>
  <c r="O988" i="16"/>
  <c r="N988" i="16"/>
  <c r="Q987" i="16"/>
  <c r="P987" i="16"/>
  <c r="O987" i="16"/>
  <c r="N987" i="16"/>
  <c r="Q986" i="16"/>
  <c r="P986" i="16"/>
  <c r="O986" i="16"/>
  <c r="N986" i="16"/>
  <c r="Q985" i="16"/>
  <c r="P985" i="16"/>
  <c r="O985" i="16"/>
  <c r="N985" i="16"/>
  <c r="Q984" i="16"/>
  <c r="P984" i="16"/>
  <c r="O984" i="16"/>
  <c r="N984" i="16"/>
  <c r="Q983" i="16"/>
  <c r="P983" i="16"/>
  <c r="O983" i="16"/>
  <c r="N983" i="16"/>
  <c r="Q982" i="16"/>
  <c r="P982" i="16"/>
  <c r="O982" i="16"/>
  <c r="N982" i="16"/>
  <c r="Q981" i="16"/>
  <c r="P981" i="16"/>
  <c r="O981" i="16"/>
  <c r="N981" i="16"/>
  <c r="Q980" i="16"/>
  <c r="P980" i="16"/>
  <c r="O980" i="16"/>
  <c r="N980" i="16"/>
  <c r="Q979" i="16"/>
  <c r="P979" i="16"/>
  <c r="O979" i="16"/>
  <c r="N979" i="16"/>
  <c r="Q978" i="16"/>
  <c r="P978" i="16"/>
  <c r="O978" i="16"/>
  <c r="N978" i="16"/>
  <c r="Q977" i="16"/>
  <c r="P977" i="16"/>
  <c r="O977" i="16"/>
  <c r="N977" i="16"/>
  <c r="Q976" i="16"/>
  <c r="P976" i="16"/>
  <c r="O976" i="16"/>
  <c r="N976" i="16"/>
  <c r="Q975" i="16"/>
  <c r="P975" i="16"/>
  <c r="O975" i="16"/>
  <c r="N975" i="16"/>
  <c r="Q974" i="16"/>
  <c r="P974" i="16"/>
  <c r="O974" i="16"/>
  <c r="N974" i="16"/>
  <c r="Q973" i="16"/>
  <c r="P973" i="16"/>
  <c r="O973" i="16"/>
  <c r="N973" i="16"/>
  <c r="Q972" i="16"/>
  <c r="P972" i="16"/>
  <c r="O972" i="16"/>
  <c r="N972" i="16"/>
  <c r="Q971" i="16"/>
  <c r="P971" i="16"/>
  <c r="O971" i="16"/>
  <c r="N971" i="16"/>
  <c r="Q970" i="16"/>
  <c r="P970" i="16"/>
  <c r="O970" i="16"/>
  <c r="N970" i="16"/>
  <c r="Q969" i="16"/>
  <c r="P969" i="16"/>
  <c r="O969" i="16"/>
  <c r="N969" i="16"/>
  <c r="Q968" i="16"/>
  <c r="P968" i="16"/>
  <c r="O968" i="16"/>
  <c r="N968" i="16"/>
  <c r="Q967" i="16"/>
  <c r="P967" i="16"/>
  <c r="O967" i="16"/>
  <c r="N967" i="16"/>
  <c r="Q966" i="16"/>
  <c r="P966" i="16"/>
  <c r="O966" i="16"/>
  <c r="N966" i="16"/>
  <c r="Q965" i="16"/>
  <c r="P965" i="16"/>
  <c r="O965" i="16"/>
  <c r="N965" i="16"/>
  <c r="Q964" i="16"/>
  <c r="P964" i="16"/>
  <c r="O964" i="16"/>
  <c r="N964" i="16"/>
  <c r="Q963" i="16"/>
  <c r="P963" i="16"/>
  <c r="O963" i="16"/>
  <c r="N963" i="16"/>
  <c r="Q962" i="16"/>
  <c r="P962" i="16"/>
  <c r="O962" i="16"/>
  <c r="N962" i="16"/>
  <c r="Q961" i="16"/>
  <c r="P961" i="16"/>
  <c r="O961" i="16"/>
  <c r="N961" i="16"/>
  <c r="Q960" i="16"/>
  <c r="P960" i="16"/>
  <c r="O960" i="16"/>
  <c r="N960" i="16"/>
  <c r="Q959" i="16"/>
  <c r="P959" i="16"/>
  <c r="O959" i="16"/>
  <c r="N959" i="16"/>
  <c r="Q958" i="16"/>
  <c r="P958" i="16"/>
  <c r="O958" i="16"/>
  <c r="N958" i="16"/>
  <c r="Q957" i="16"/>
  <c r="P957" i="16"/>
  <c r="O957" i="16"/>
  <c r="N957" i="16"/>
  <c r="Q956" i="16"/>
  <c r="P956" i="16"/>
  <c r="O956" i="16"/>
  <c r="N956" i="16"/>
  <c r="Q955" i="16"/>
  <c r="P955" i="16"/>
  <c r="O955" i="16"/>
  <c r="N955" i="16"/>
  <c r="Q954" i="16"/>
  <c r="P954" i="16"/>
  <c r="O954" i="16"/>
  <c r="N954" i="16"/>
  <c r="Q953" i="16"/>
  <c r="P953" i="16"/>
  <c r="O953" i="16"/>
  <c r="N953" i="16"/>
  <c r="Q952" i="16"/>
  <c r="P952" i="16"/>
  <c r="O952" i="16"/>
  <c r="N952" i="16"/>
  <c r="Q951" i="16"/>
  <c r="P951" i="16"/>
  <c r="O951" i="16"/>
  <c r="N951" i="16"/>
  <c r="Q950" i="16"/>
  <c r="P950" i="16"/>
  <c r="O950" i="16"/>
  <c r="N950" i="16"/>
  <c r="Q949" i="16"/>
  <c r="P949" i="16"/>
  <c r="O949" i="16"/>
  <c r="N949" i="16"/>
  <c r="Q948" i="16"/>
  <c r="P948" i="16"/>
  <c r="O948" i="16"/>
  <c r="N948" i="16"/>
  <c r="Q947" i="16"/>
  <c r="P947" i="16"/>
  <c r="O947" i="16"/>
  <c r="N947" i="16"/>
  <c r="Q946" i="16"/>
  <c r="P946" i="16"/>
  <c r="O946" i="16"/>
  <c r="N946" i="16"/>
  <c r="Q945" i="16"/>
  <c r="P945" i="16"/>
  <c r="O945" i="16"/>
  <c r="N945" i="16"/>
  <c r="Q944" i="16"/>
  <c r="P944" i="16"/>
  <c r="O944" i="16"/>
  <c r="N944" i="16"/>
  <c r="Q943" i="16"/>
  <c r="P943" i="16"/>
  <c r="O943" i="16"/>
  <c r="N943" i="16"/>
  <c r="Q942" i="16"/>
  <c r="P942" i="16"/>
  <c r="O942" i="16"/>
  <c r="N942" i="16"/>
  <c r="Q941" i="16"/>
  <c r="P941" i="16"/>
  <c r="O941" i="16"/>
  <c r="N941" i="16"/>
  <c r="Q940" i="16"/>
  <c r="P940" i="16"/>
  <c r="O940" i="16"/>
  <c r="N940" i="16"/>
  <c r="Q939" i="16"/>
  <c r="P939" i="16"/>
  <c r="O939" i="16"/>
  <c r="N939" i="16"/>
  <c r="Q938" i="16"/>
  <c r="P938" i="16"/>
  <c r="O938" i="16"/>
  <c r="N938" i="16"/>
  <c r="Q937" i="16"/>
  <c r="P937" i="16"/>
  <c r="O937" i="16"/>
  <c r="N937" i="16"/>
  <c r="Q936" i="16"/>
  <c r="P936" i="16"/>
  <c r="O936" i="16"/>
  <c r="N936" i="16"/>
  <c r="Q935" i="16"/>
  <c r="P935" i="16"/>
  <c r="O935" i="16"/>
  <c r="N935" i="16"/>
  <c r="Q934" i="16"/>
  <c r="P934" i="16"/>
  <c r="O934" i="16"/>
  <c r="N934" i="16"/>
  <c r="Q933" i="16"/>
  <c r="P933" i="16"/>
  <c r="O933" i="16"/>
  <c r="N933" i="16"/>
  <c r="Q932" i="16"/>
  <c r="P932" i="16"/>
  <c r="O932" i="16"/>
  <c r="N932" i="16"/>
  <c r="Q931" i="16"/>
  <c r="P931" i="16"/>
  <c r="O931" i="16"/>
  <c r="N931" i="16"/>
  <c r="Q930" i="16"/>
  <c r="P930" i="16"/>
  <c r="O930" i="16"/>
  <c r="N930" i="16"/>
  <c r="Q929" i="16"/>
  <c r="P929" i="16"/>
  <c r="O929" i="16"/>
  <c r="N929" i="16"/>
  <c r="Q928" i="16"/>
  <c r="P928" i="16"/>
  <c r="O928" i="16"/>
  <c r="N928" i="16"/>
  <c r="Q927" i="16"/>
  <c r="P927" i="16"/>
  <c r="O927" i="16"/>
  <c r="N927" i="16"/>
  <c r="Q926" i="16"/>
  <c r="P926" i="16"/>
  <c r="O926" i="16"/>
  <c r="N926" i="16"/>
  <c r="Q925" i="16"/>
  <c r="P925" i="16"/>
  <c r="O925" i="16"/>
  <c r="N925" i="16"/>
  <c r="Q924" i="16"/>
  <c r="P924" i="16"/>
  <c r="O924" i="16"/>
  <c r="N924" i="16"/>
  <c r="Q923" i="16"/>
  <c r="P923" i="16"/>
  <c r="O923" i="16"/>
  <c r="N923" i="16"/>
  <c r="Q922" i="16"/>
  <c r="P922" i="16"/>
  <c r="O922" i="16"/>
  <c r="N922" i="16"/>
  <c r="Q921" i="16"/>
  <c r="P921" i="16"/>
  <c r="O921" i="16"/>
  <c r="N921" i="16"/>
  <c r="Q920" i="16"/>
  <c r="P920" i="16"/>
  <c r="O920" i="16"/>
  <c r="N920" i="16"/>
  <c r="Q919" i="16"/>
  <c r="P919" i="16"/>
  <c r="O919" i="16"/>
  <c r="N919" i="16"/>
  <c r="Q918" i="16"/>
  <c r="P918" i="16"/>
  <c r="O918" i="16"/>
  <c r="N918" i="16"/>
  <c r="Q917" i="16"/>
  <c r="P917" i="16"/>
  <c r="O917" i="16"/>
  <c r="N917" i="16"/>
  <c r="Q916" i="16"/>
  <c r="P916" i="16"/>
  <c r="O916" i="16"/>
  <c r="N916" i="16"/>
  <c r="Q915" i="16"/>
  <c r="P915" i="16"/>
  <c r="O915" i="16"/>
  <c r="N915" i="16"/>
  <c r="Q914" i="16"/>
  <c r="P914" i="16"/>
  <c r="O914" i="16"/>
  <c r="N914" i="16"/>
  <c r="Q913" i="16"/>
  <c r="P913" i="16"/>
  <c r="O913" i="16"/>
  <c r="N913" i="16"/>
  <c r="Q912" i="16"/>
  <c r="P912" i="16"/>
  <c r="O912" i="16"/>
  <c r="N912" i="16"/>
  <c r="Q911" i="16"/>
  <c r="P911" i="16"/>
  <c r="O911" i="16"/>
  <c r="N911" i="16"/>
  <c r="Q910" i="16"/>
  <c r="P910" i="16"/>
  <c r="O910" i="16"/>
  <c r="N910" i="16"/>
  <c r="Q909" i="16"/>
  <c r="P909" i="16"/>
  <c r="O909" i="16"/>
  <c r="N909" i="16"/>
  <c r="Q908" i="16"/>
  <c r="P908" i="16"/>
  <c r="O908" i="16"/>
  <c r="N908" i="16"/>
  <c r="Q907" i="16"/>
  <c r="P907" i="16"/>
  <c r="O907" i="16"/>
  <c r="N907" i="16"/>
  <c r="Q906" i="16"/>
  <c r="P906" i="16"/>
  <c r="O906" i="16"/>
  <c r="N906" i="16"/>
  <c r="Q905" i="16"/>
  <c r="P905" i="16"/>
  <c r="O905" i="16"/>
  <c r="N905" i="16"/>
  <c r="Q904" i="16"/>
  <c r="P904" i="16"/>
  <c r="O904" i="16"/>
  <c r="N904" i="16"/>
  <c r="Q903" i="16"/>
  <c r="P903" i="16"/>
  <c r="O903" i="16"/>
  <c r="N903" i="16"/>
  <c r="Q902" i="16"/>
  <c r="P902" i="16"/>
  <c r="O902" i="16"/>
  <c r="N902" i="16"/>
  <c r="Q901" i="16"/>
  <c r="P901" i="16"/>
  <c r="O901" i="16"/>
  <c r="N901" i="16"/>
  <c r="Q900" i="16"/>
  <c r="P900" i="16"/>
  <c r="O900" i="16"/>
  <c r="N900" i="16"/>
  <c r="Q899" i="16"/>
  <c r="P899" i="16"/>
  <c r="O899" i="16"/>
  <c r="N899" i="16"/>
  <c r="Q898" i="16"/>
  <c r="P898" i="16"/>
  <c r="O898" i="16"/>
  <c r="N898" i="16"/>
  <c r="Q897" i="16"/>
  <c r="P897" i="16"/>
  <c r="O897" i="16"/>
  <c r="N897" i="16"/>
  <c r="Q896" i="16"/>
  <c r="P896" i="16"/>
  <c r="O896" i="16"/>
  <c r="N896" i="16"/>
  <c r="Q895" i="16"/>
  <c r="P895" i="16"/>
  <c r="O895" i="16"/>
  <c r="N895" i="16"/>
  <c r="Q894" i="16"/>
  <c r="P894" i="16"/>
  <c r="O894" i="16"/>
  <c r="N894" i="16"/>
  <c r="Q893" i="16"/>
  <c r="P893" i="16"/>
  <c r="O893" i="16"/>
  <c r="N893" i="16"/>
  <c r="Q892" i="16"/>
  <c r="P892" i="16"/>
  <c r="O892" i="16"/>
  <c r="N892" i="16"/>
  <c r="Q891" i="16"/>
  <c r="P891" i="16"/>
  <c r="O891" i="16"/>
  <c r="N891" i="16"/>
  <c r="Q890" i="16"/>
  <c r="P890" i="16"/>
  <c r="O890" i="16"/>
  <c r="N890" i="16"/>
  <c r="Q889" i="16"/>
  <c r="P889" i="16"/>
  <c r="O889" i="16"/>
  <c r="N889" i="16"/>
  <c r="Q888" i="16"/>
  <c r="P888" i="16"/>
  <c r="O888" i="16"/>
  <c r="N888" i="16"/>
  <c r="Q887" i="16"/>
  <c r="P887" i="16"/>
  <c r="O887" i="16"/>
  <c r="N887" i="16"/>
  <c r="Q886" i="16"/>
  <c r="P886" i="16"/>
  <c r="O886" i="16"/>
  <c r="N886" i="16"/>
  <c r="Q885" i="16"/>
  <c r="P885" i="16"/>
  <c r="O885" i="16"/>
  <c r="N885" i="16"/>
  <c r="Q884" i="16"/>
  <c r="P884" i="16"/>
  <c r="O884" i="16"/>
  <c r="N884" i="16"/>
  <c r="Q883" i="16"/>
  <c r="P883" i="16"/>
  <c r="O883" i="16"/>
  <c r="N883" i="16"/>
  <c r="Q882" i="16"/>
  <c r="P882" i="16"/>
  <c r="O882" i="16"/>
  <c r="N882" i="16"/>
  <c r="Q881" i="16"/>
  <c r="P881" i="16"/>
  <c r="O881" i="16"/>
  <c r="N881" i="16"/>
  <c r="Q880" i="16"/>
  <c r="P880" i="16"/>
  <c r="O880" i="16"/>
  <c r="N880" i="16"/>
  <c r="Q879" i="16"/>
  <c r="P879" i="16"/>
  <c r="O879" i="16"/>
  <c r="N879" i="16"/>
  <c r="Q878" i="16"/>
  <c r="P878" i="16"/>
  <c r="O878" i="16"/>
  <c r="N878" i="16"/>
  <c r="Q877" i="16"/>
  <c r="P877" i="16"/>
  <c r="O877" i="16"/>
  <c r="N877" i="16"/>
  <c r="Q876" i="16"/>
  <c r="P876" i="16"/>
  <c r="O876" i="16"/>
  <c r="N876" i="16"/>
  <c r="Q875" i="16"/>
  <c r="P875" i="16"/>
  <c r="O875" i="16"/>
  <c r="N875" i="16"/>
  <c r="Q874" i="16"/>
  <c r="P874" i="16"/>
  <c r="O874" i="16"/>
  <c r="N874" i="16"/>
  <c r="Q873" i="16"/>
  <c r="P873" i="16"/>
  <c r="O873" i="16"/>
  <c r="N873" i="16"/>
  <c r="Q872" i="16"/>
  <c r="P872" i="16"/>
  <c r="O872" i="16"/>
  <c r="N872" i="16"/>
  <c r="Q871" i="16"/>
  <c r="P871" i="16"/>
  <c r="O871" i="16"/>
  <c r="N871" i="16"/>
  <c r="Q870" i="16"/>
  <c r="P870" i="16"/>
  <c r="O870" i="16"/>
  <c r="N870" i="16"/>
  <c r="Q869" i="16"/>
  <c r="P869" i="16"/>
  <c r="O869" i="16"/>
  <c r="N869" i="16"/>
  <c r="Q868" i="16"/>
  <c r="P868" i="16"/>
  <c r="O868" i="16"/>
  <c r="N868" i="16"/>
  <c r="Q867" i="16"/>
  <c r="P867" i="16"/>
  <c r="O867" i="16"/>
  <c r="N867" i="16"/>
  <c r="Q866" i="16"/>
  <c r="P866" i="16"/>
  <c r="O866" i="16"/>
  <c r="N866" i="16"/>
  <c r="Q865" i="16"/>
  <c r="P865" i="16"/>
  <c r="O865" i="16"/>
  <c r="N865" i="16"/>
  <c r="Q864" i="16"/>
  <c r="P864" i="16"/>
  <c r="O864" i="16"/>
  <c r="N864" i="16"/>
  <c r="Q863" i="16"/>
  <c r="P863" i="16"/>
  <c r="O863" i="16"/>
  <c r="N863" i="16"/>
  <c r="Q862" i="16"/>
  <c r="P862" i="16"/>
  <c r="O862" i="16"/>
  <c r="N862" i="16"/>
  <c r="Q861" i="16"/>
  <c r="P861" i="16"/>
  <c r="O861" i="16"/>
  <c r="N861" i="16"/>
  <c r="Q860" i="16"/>
  <c r="P860" i="16"/>
  <c r="O860" i="16"/>
  <c r="N860" i="16"/>
  <c r="Q859" i="16"/>
  <c r="P859" i="16"/>
  <c r="O859" i="16"/>
  <c r="N859" i="16"/>
  <c r="Q858" i="16"/>
  <c r="P858" i="16"/>
  <c r="O858" i="16"/>
  <c r="N858" i="16"/>
  <c r="Q857" i="16"/>
  <c r="P857" i="16"/>
  <c r="O857" i="16"/>
  <c r="N857" i="16"/>
  <c r="Q856" i="16"/>
  <c r="P856" i="16"/>
  <c r="O856" i="16"/>
  <c r="N856" i="16"/>
  <c r="Q855" i="16"/>
  <c r="P855" i="16"/>
  <c r="O855" i="16"/>
  <c r="N855" i="16"/>
  <c r="Q854" i="16"/>
  <c r="P854" i="16"/>
  <c r="O854" i="16"/>
  <c r="N854" i="16"/>
  <c r="Q853" i="16"/>
  <c r="P853" i="16"/>
  <c r="O853" i="16"/>
  <c r="N853" i="16"/>
  <c r="Q852" i="16"/>
  <c r="P852" i="16"/>
  <c r="O852" i="16"/>
  <c r="N852" i="16"/>
  <c r="Q851" i="16"/>
  <c r="P851" i="16"/>
  <c r="O851" i="16"/>
  <c r="N851" i="16"/>
  <c r="Q850" i="16"/>
  <c r="P850" i="16"/>
  <c r="O850" i="16"/>
  <c r="N850" i="16"/>
  <c r="Q849" i="16"/>
  <c r="P849" i="16"/>
  <c r="O849" i="16"/>
  <c r="N849" i="16"/>
  <c r="Q848" i="16"/>
  <c r="P848" i="16"/>
  <c r="O848" i="16"/>
  <c r="N848" i="16"/>
  <c r="Q847" i="16"/>
  <c r="P847" i="16"/>
  <c r="O847" i="16"/>
  <c r="N847" i="16"/>
  <c r="Q846" i="16"/>
  <c r="P846" i="16"/>
  <c r="O846" i="16"/>
  <c r="N846" i="16"/>
  <c r="Q845" i="16"/>
  <c r="P845" i="16"/>
  <c r="O845" i="16"/>
  <c r="N845" i="16"/>
  <c r="Q844" i="16"/>
  <c r="P844" i="16"/>
  <c r="O844" i="16"/>
  <c r="N844" i="16"/>
  <c r="Q843" i="16"/>
  <c r="P843" i="16"/>
  <c r="O843" i="16"/>
  <c r="N843" i="16"/>
  <c r="Q842" i="16"/>
  <c r="P842" i="16"/>
  <c r="O842" i="16"/>
  <c r="N842" i="16"/>
  <c r="Q841" i="16"/>
  <c r="P841" i="16"/>
  <c r="O841" i="16"/>
  <c r="N841" i="16"/>
  <c r="Q840" i="16"/>
  <c r="P840" i="16"/>
  <c r="O840" i="16"/>
  <c r="N840" i="16"/>
  <c r="Q839" i="16"/>
  <c r="P839" i="16"/>
  <c r="O839" i="16"/>
  <c r="N839" i="16"/>
  <c r="Q838" i="16"/>
  <c r="P838" i="16"/>
  <c r="O838" i="16"/>
  <c r="N838" i="16"/>
  <c r="Q837" i="16"/>
  <c r="P837" i="16"/>
  <c r="O837" i="16"/>
  <c r="N837" i="16"/>
  <c r="Q836" i="16"/>
  <c r="P836" i="16"/>
  <c r="O836" i="16"/>
  <c r="N836" i="16"/>
  <c r="Q835" i="16"/>
  <c r="P835" i="16"/>
  <c r="O835" i="16"/>
  <c r="N835" i="16"/>
  <c r="Q834" i="16"/>
  <c r="P834" i="16"/>
  <c r="O834" i="16"/>
  <c r="N834" i="16"/>
  <c r="Q833" i="16"/>
  <c r="P833" i="16"/>
  <c r="O833" i="16"/>
  <c r="N833" i="16"/>
  <c r="Q832" i="16"/>
  <c r="P832" i="16"/>
  <c r="O832" i="16"/>
  <c r="N832" i="16"/>
  <c r="Q831" i="16"/>
  <c r="P831" i="16"/>
  <c r="O831" i="16"/>
  <c r="N831" i="16"/>
  <c r="Q830" i="16"/>
  <c r="P830" i="16"/>
  <c r="O830" i="16"/>
  <c r="N830" i="16"/>
  <c r="Q829" i="16"/>
  <c r="P829" i="16"/>
  <c r="O829" i="16"/>
  <c r="N829" i="16"/>
  <c r="Q828" i="16"/>
  <c r="P828" i="16"/>
  <c r="O828" i="16"/>
  <c r="N828" i="16"/>
  <c r="Q827" i="16"/>
  <c r="P827" i="16"/>
  <c r="O827" i="16"/>
  <c r="N827" i="16"/>
  <c r="Q826" i="16"/>
  <c r="P826" i="16"/>
  <c r="O826" i="16"/>
  <c r="N826" i="16"/>
  <c r="Q825" i="16"/>
  <c r="P825" i="16"/>
  <c r="O825" i="16"/>
  <c r="N825" i="16"/>
  <c r="Q824" i="16"/>
  <c r="P824" i="16"/>
  <c r="O824" i="16"/>
  <c r="N824" i="16"/>
  <c r="Q823" i="16"/>
  <c r="P823" i="16"/>
  <c r="O823" i="16"/>
  <c r="N823" i="16"/>
  <c r="Q822" i="16"/>
  <c r="P822" i="16"/>
  <c r="O822" i="16"/>
  <c r="N822" i="16"/>
  <c r="Q821" i="16"/>
  <c r="P821" i="16"/>
  <c r="O821" i="16"/>
  <c r="N821" i="16"/>
  <c r="Q820" i="16"/>
  <c r="P820" i="16"/>
  <c r="O820" i="16"/>
  <c r="N820" i="16"/>
  <c r="Q819" i="16"/>
  <c r="P819" i="16"/>
  <c r="O819" i="16"/>
  <c r="N819" i="16"/>
  <c r="Q818" i="16"/>
  <c r="P818" i="16"/>
  <c r="O818" i="16"/>
  <c r="N818" i="16"/>
  <c r="Q817" i="16"/>
  <c r="P817" i="16"/>
  <c r="O817" i="16"/>
  <c r="N817" i="16"/>
  <c r="Q816" i="16"/>
  <c r="P816" i="16"/>
  <c r="O816" i="16"/>
  <c r="N816" i="16"/>
  <c r="Q815" i="16"/>
  <c r="P815" i="16"/>
  <c r="O815" i="16"/>
  <c r="N815" i="16"/>
  <c r="Q814" i="16"/>
  <c r="P814" i="16"/>
  <c r="O814" i="16"/>
  <c r="N814" i="16"/>
  <c r="Q813" i="16"/>
  <c r="P813" i="16"/>
  <c r="O813" i="16"/>
  <c r="N813" i="16"/>
  <c r="Q812" i="16"/>
  <c r="P812" i="16"/>
  <c r="O812" i="16"/>
  <c r="N812" i="16"/>
  <c r="Q811" i="16"/>
  <c r="P811" i="16"/>
  <c r="O811" i="16"/>
  <c r="N811" i="16"/>
  <c r="Q810" i="16"/>
  <c r="P810" i="16"/>
  <c r="O810" i="16"/>
  <c r="N810" i="16"/>
  <c r="Q809" i="16"/>
  <c r="P809" i="16"/>
  <c r="O809" i="16"/>
  <c r="N809" i="16"/>
  <c r="Q808" i="16"/>
  <c r="P808" i="16"/>
  <c r="O808" i="16"/>
  <c r="N808" i="16"/>
  <c r="Q807" i="16"/>
  <c r="P807" i="16"/>
  <c r="O807" i="16"/>
  <c r="N807" i="16"/>
  <c r="Q806" i="16"/>
  <c r="P806" i="16"/>
  <c r="O806" i="16"/>
  <c r="N806" i="16"/>
  <c r="Q805" i="16"/>
  <c r="P805" i="16"/>
  <c r="O805" i="16"/>
  <c r="N805" i="16"/>
  <c r="Q804" i="16"/>
  <c r="P804" i="16"/>
  <c r="O804" i="16"/>
  <c r="N804" i="16"/>
  <c r="Q803" i="16"/>
  <c r="P803" i="16"/>
  <c r="O803" i="16"/>
  <c r="N803" i="16"/>
  <c r="Q802" i="16"/>
  <c r="P802" i="16"/>
  <c r="O802" i="16"/>
  <c r="N802" i="16"/>
  <c r="Q801" i="16"/>
  <c r="P801" i="16"/>
  <c r="O801" i="16"/>
  <c r="N801" i="16"/>
  <c r="Q800" i="16"/>
  <c r="P800" i="16"/>
  <c r="O800" i="16"/>
  <c r="N800" i="16"/>
  <c r="Q799" i="16"/>
  <c r="P799" i="16"/>
  <c r="O799" i="16"/>
  <c r="N799" i="16"/>
  <c r="Q798" i="16"/>
  <c r="P798" i="16"/>
  <c r="O798" i="16"/>
  <c r="N798" i="16"/>
  <c r="Q797" i="16"/>
  <c r="P797" i="16"/>
  <c r="O797" i="16"/>
  <c r="N797" i="16"/>
  <c r="Q796" i="16"/>
  <c r="P796" i="16"/>
  <c r="O796" i="16"/>
  <c r="N796" i="16"/>
  <c r="Q795" i="16"/>
  <c r="P795" i="16"/>
  <c r="O795" i="16"/>
  <c r="N795" i="16"/>
  <c r="Q794" i="16"/>
  <c r="P794" i="16"/>
  <c r="O794" i="16"/>
  <c r="N794" i="16"/>
  <c r="Q793" i="16"/>
  <c r="P793" i="16"/>
  <c r="O793" i="16"/>
  <c r="N793" i="16"/>
  <c r="Q792" i="16"/>
  <c r="P792" i="16"/>
  <c r="O792" i="16"/>
  <c r="N792" i="16"/>
  <c r="Q791" i="16"/>
  <c r="P791" i="16"/>
  <c r="O791" i="16"/>
  <c r="N791" i="16"/>
  <c r="Q790" i="16"/>
  <c r="P790" i="16"/>
  <c r="O790" i="16"/>
  <c r="N790" i="16"/>
  <c r="Q789" i="16"/>
  <c r="P789" i="16"/>
  <c r="O789" i="16"/>
  <c r="N789" i="16"/>
  <c r="Q788" i="16"/>
  <c r="P788" i="16"/>
  <c r="O788" i="16"/>
  <c r="N788" i="16"/>
  <c r="Q787" i="16"/>
  <c r="P787" i="16"/>
  <c r="O787" i="16"/>
  <c r="N787" i="16"/>
  <c r="Q786" i="16"/>
  <c r="P786" i="16"/>
  <c r="O786" i="16"/>
  <c r="N786" i="16"/>
  <c r="Q785" i="16"/>
  <c r="P785" i="16"/>
  <c r="O785" i="16"/>
  <c r="N785" i="16"/>
  <c r="Q784" i="16"/>
  <c r="P784" i="16"/>
  <c r="O784" i="16"/>
  <c r="N784" i="16"/>
  <c r="Q783" i="16"/>
  <c r="P783" i="16"/>
  <c r="O783" i="16"/>
  <c r="N783" i="16"/>
  <c r="Q782" i="16"/>
  <c r="P782" i="16"/>
  <c r="O782" i="16"/>
  <c r="N782" i="16"/>
  <c r="Q781" i="16"/>
  <c r="P781" i="16"/>
  <c r="O781" i="16"/>
  <c r="N781" i="16"/>
  <c r="Q780" i="16"/>
  <c r="P780" i="16"/>
  <c r="O780" i="16"/>
  <c r="N780" i="16"/>
  <c r="Q779" i="16"/>
  <c r="P779" i="16"/>
  <c r="O779" i="16"/>
  <c r="N779" i="16"/>
  <c r="Q778" i="16"/>
  <c r="P778" i="16"/>
  <c r="O778" i="16"/>
  <c r="N778" i="16"/>
  <c r="Q777" i="16"/>
  <c r="P777" i="16"/>
  <c r="O777" i="16"/>
  <c r="N777" i="16"/>
  <c r="Q776" i="16"/>
  <c r="P776" i="16"/>
  <c r="O776" i="16"/>
  <c r="N776" i="16"/>
  <c r="Q775" i="16"/>
  <c r="P775" i="16"/>
  <c r="O775" i="16"/>
  <c r="N775" i="16"/>
  <c r="Q774" i="16"/>
  <c r="P774" i="16"/>
  <c r="O774" i="16"/>
  <c r="N774" i="16"/>
  <c r="Q773" i="16"/>
  <c r="P773" i="16"/>
  <c r="O773" i="16"/>
  <c r="N773" i="16"/>
  <c r="Q772" i="16"/>
  <c r="P772" i="16"/>
  <c r="O772" i="16"/>
  <c r="N772" i="16"/>
  <c r="Q771" i="16"/>
  <c r="P771" i="16"/>
  <c r="O771" i="16"/>
  <c r="N771" i="16"/>
  <c r="Q770" i="16"/>
  <c r="P770" i="16"/>
  <c r="O770" i="16"/>
  <c r="N770" i="16"/>
  <c r="Q769" i="16"/>
  <c r="P769" i="16"/>
  <c r="O769" i="16"/>
  <c r="N769" i="16"/>
  <c r="Q768" i="16"/>
  <c r="P768" i="16"/>
  <c r="O768" i="16"/>
  <c r="N768" i="16"/>
  <c r="Q767" i="16"/>
  <c r="P767" i="16"/>
  <c r="O767" i="16"/>
  <c r="N767" i="16"/>
  <c r="Q766" i="16"/>
  <c r="P766" i="16"/>
  <c r="O766" i="16"/>
  <c r="N766" i="16"/>
  <c r="Q765" i="16"/>
  <c r="P765" i="16"/>
  <c r="O765" i="16"/>
  <c r="N765" i="16"/>
  <c r="Q764" i="16"/>
  <c r="P764" i="16"/>
  <c r="O764" i="16"/>
  <c r="N764" i="16"/>
  <c r="Q763" i="16"/>
  <c r="P763" i="16"/>
  <c r="O763" i="16"/>
  <c r="N763" i="16"/>
  <c r="Q762" i="16"/>
  <c r="P762" i="16"/>
  <c r="O762" i="16"/>
  <c r="N762" i="16"/>
  <c r="Q761" i="16"/>
  <c r="P761" i="16"/>
  <c r="O761" i="16"/>
  <c r="N761" i="16"/>
  <c r="Q760" i="16"/>
  <c r="P760" i="16"/>
  <c r="O760" i="16"/>
  <c r="N760" i="16"/>
  <c r="Q759" i="16"/>
  <c r="P759" i="16"/>
  <c r="O759" i="16"/>
  <c r="N759" i="16"/>
  <c r="Q758" i="16"/>
  <c r="P758" i="16"/>
  <c r="O758" i="16"/>
  <c r="N758" i="16"/>
  <c r="Q757" i="16"/>
  <c r="P757" i="16"/>
  <c r="O757" i="16"/>
  <c r="N757" i="16"/>
  <c r="Q756" i="16"/>
  <c r="P756" i="16"/>
  <c r="O756" i="16"/>
  <c r="N756" i="16"/>
  <c r="Q755" i="16"/>
  <c r="P755" i="16"/>
  <c r="O755" i="16"/>
  <c r="N755" i="16"/>
  <c r="Q754" i="16"/>
  <c r="P754" i="16"/>
  <c r="O754" i="16"/>
  <c r="N754" i="16"/>
  <c r="Q753" i="16"/>
  <c r="P753" i="16"/>
  <c r="O753" i="16"/>
  <c r="N753" i="16"/>
  <c r="Q752" i="16"/>
  <c r="P752" i="16"/>
  <c r="O752" i="16"/>
  <c r="N752" i="16"/>
  <c r="Q751" i="16"/>
  <c r="P751" i="16"/>
  <c r="O751" i="16"/>
  <c r="N751" i="16"/>
  <c r="Q750" i="16"/>
  <c r="P750" i="16"/>
  <c r="O750" i="16"/>
  <c r="N750" i="16"/>
  <c r="Q749" i="16"/>
  <c r="P749" i="16"/>
  <c r="O749" i="16"/>
  <c r="N749" i="16"/>
  <c r="Q748" i="16"/>
  <c r="P748" i="16"/>
  <c r="O748" i="16"/>
  <c r="N748" i="16"/>
  <c r="Q747" i="16"/>
  <c r="P747" i="16"/>
  <c r="O747" i="16"/>
  <c r="N747" i="16"/>
  <c r="Q746" i="16"/>
  <c r="P746" i="16"/>
  <c r="O746" i="16"/>
  <c r="N746" i="16"/>
  <c r="Q745" i="16"/>
  <c r="P745" i="16"/>
  <c r="O745" i="16"/>
  <c r="N745" i="16"/>
  <c r="Q744" i="16"/>
  <c r="P744" i="16"/>
  <c r="O744" i="16"/>
  <c r="N744" i="16"/>
  <c r="Q743" i="16"/>
  <c r="P743" i="16"/>
  <c r="O743" i="16"/>
  <c r="N743" i="16"/>
  <c r="Q742" i="16"/>
  <c r="P742" i="16"/>
  <c r="O742" i="16"/>
  <c r="N742" i="16"/>
  <c r="Q741" i="16"/>
  <c r="P741" i="16"/>
  <c r="O741" i="16"/>
  <c r="N741" i="16"/>
  <c r="Q740" i="16"/>
  <c r="P740" i="16"/>
  <c r="O740" i="16"/>
  <c r="N740" i="16"/>
  <c r="Q739" i="16"/>
  <c r="P739" i="16"/>
  <c r="O739" i="16"/>
  <c r="N739" i="16"/>
  <c r="Q738" i="16"/>
  <c r="P738" i="16"/>
  <c r="O738" i="16"/>
  <c r="N738" i="16"/>
  <c r="Q737" i="16"/>
  <c r="P737" i="16"/>
  <c r="O737" i="16"/>
  <c r="N737" i="16"/>
  <c r="Q736" i="16"/>
  <c r="P736" i="16"/>
  <c r="O736" i="16"/>
  <c r="N736" i="16"/>
  <c r="Q735" i="16"/>
  <c r="P735" i="16"/>
  <c r="O735" i="16"/>
  <c r="N735" i="16"/>
  <c r="Q734" i="16"/>
  <c r="P734" i="16"/>
  <c r="O734" i="16"/>
  <c r="N734" i="16"/>
  <c r="Q733" i="16"/>
  <c r="P733" i="16"/>
  <c r="O733" i="16"/>
  <c r="N733" i="16"/>
  <c r="Q732" i="16"/>
  <c r="P732" i="16"/>
  <c r="O732" i="16"/>
  <c r="N732" i="16"/>
  <c r="Q731" i="16"/>
  <c r="P731" i="16"/>
  <c r="O731" i="16"/>
  <c r="N731" i="16"/>
  <c r="Q730" i="16"/>
  <c r="P730" i="16"/>
  <c r="O730" i="16"/>
  <c r="N730" i="16"/>
  <c r="Q729" i="16"/>
  <c r="P729" i="16"/>
  <c r="O729" i="16"/>
  <c r="N729" i="16"/>
  <c r="Q728" i="16"/>
  <c r="P728" i="16"/>
  <c r="O728" i="16"/>
  <c r="N728" i="16"/>
  <c r="Q727" i="16"/>
  <c r="P727" i="16"/>
  <c r="O727" i="16"/>
  <c r="N727" i="16"/>
  <c r="Q726" i="16"/>
  <c r="P726" i="16"/>
  <c r="O726" i="16"/>
  <c r="N726" i="16"/>
  <c r="Q725" i="16"/>
  <c r="P725" i="16"/>
  <c r="O725" i="16"/>
  <c r="N725" i="16"/>
  <c r="Q724" i="16"/>
  <c r="P724" i="16"/>
  <c r="O724" i="16"/>
  <c r="N724" i="16"/>
  <c r="Q723" i="16"/>
  <c r="P723" i="16"/>
  <c r="O723" i="16"/>
  <c r="N723" i="16"/>
  <c r="Q722" i="16"/>
  <c r="P722" i="16"/>
  <c r="O722" i="16"/>
  <c r="N722" i="16"/>
  <c r="Q721" i="16"/>
  <c r="P721" i="16"/>
  <c r="O721" i="16"/>
  <c r="N721" i="16"/>
  <c r="Q720" i="16"/>
  <c r="P720" i="16"/>
  <c r="O720" i="16"/>
  <c r="N720" i="16"/>
  <c r="Q719" i="16"/>
  <c r="P719" i="16"/>
  <c r="O719" i="16"/>
  <c r="N719" i="16"/>
  <c r="Q718" i="16"/>
  <c r="P718" i="16"/>
  <c r="O718" i="16"/>
  <c r="N718" i="16"/>
  <c r="Q717" i="16"/>
  <c r="P717" i="16"/>
  <c r="O717" i="16"/>
  <c r="N717" i="16"/>
  <c r="Q716" i="16"/>
  <c r="P716" i="16"/>
  <c r="O716" i="16"/>
  <c r="N716" i="16"/>
  <c r="Q715" i="16"/>
  <c r="P715" i="16"/>
  <c r="O715" i="16"/>
  <c r="N715" i="16"/>
  <c r="Q714" i="16"/>
  <c r="P714" i="16"/>
  <c r="O714" i="16"/>
  <c r="N714" i="16"/>
  <c r="Q713" i="16"/>
  <c r="P713" i="16"/>
  <c r="O713" i="16"/>
  <c r="N713" i="16"/>
  <c r="Q712" i="16"/>
  <c r="P712" i="16"/>
  <c r="O712" i="16"/>
  <c r="N712" i="16"/>
  <c r="Q711" i="16"/>
  <c r="P711" i="16"/>
  <c r="O711" i="16"/>
  <c r="N711" i="16"/>
  <c r="Q710" i="16"/>
  <c r="P710" i="16"/>
  <c r="O710" i="16"/>
  <c r="N710" i="16"/>
  <c r="Q709" i="16"/>
  <c r="P709" i="16"/>
  <c r="O709" i="16"/>
  <c r="N709" i="16"/>
  <c r="Q708" i="16"/>
  <c r="P708" i="16"/>
  <c r="O708" i="16"/>
  <c r="N708" i="16"/>
  <c r="Q707" i="16"/>
  <c r="P707" i="16"/>
  <c r="O707" i="16"/>
  <c r="N707" i="16"/>
  <c r="Q706" i="16"/>
  <c r="P706" i="16"/>
  <c r="O706" i="16"/>
  <c r="N706" i="16"/>
  <c r="Q705" i="16"/>
  <c r="P705" i="16"/>
  <c r="O705" i="16"/>
  <c r="N705" i="16"/>
  <c r="Q704" i="16"/>
  <c r="P704" i="16"/>
  <c r="O704" i="16"/>
  <c r="N704" i="16"/>
  <c r="Q703" i="16"/>
  <c r="P703" i="16"/>
  <c r="O703" i="16"/>
  <c r="N703" i="16"/>
  <c r="Q702" i="16"/>
  <c r="P702" i="16"/>
  <c r="O702" i="16"/>
  <c r="N702" i="16"/>
  <c r="Q701" i="16"/>
  <c r="P701" i="16"/>
  <c r="O701" i="16"/>
  <c r="N701" i="16"/>
  <c r="Q700" i="16"/>
  <c r="P700" i="16"/>
  <c r="O700" i="16"/>
  <c r="N700" i="16"/>
  <c r="Q699" i="16"/>
  <c r="P699" i="16"/>
  <c r="O699" i="16"/>
  <c r="N699" i="16"/>
  <c r="Q698" i="16"/>
  <c r="P698" i="16"/>
  <c r="O698" i="16"/>
  <c r="N698" i="16"/>
  <c r="Q697" i="16"/>
  <c r="P697" i="16"/>
  <c r="O697" i="16"/>
  <c r="N697" i="16"/>
  <c r="Q696" i="16"/>
  <c r="P696" i="16"/>
  <c r="O696" i="16"/>
  <c r="N696" i="16"/>
  <c r="Q695" i="16"/>
  <c r="P695" i="16"/>
  <c r="O695" i="16"/>
  <c r="N695" i="16"/>
  <c r="Q694" i="16"/>
  <c r="P694" i="16"/>
  <c r="O694" i="16"/>
  <c r="N694" i="16"/>
  <c r="Q693" i="16"/>
  <c r="P693" i="16"/>
  <c r="O693" i="16"/>
  <c r="N693" i="16"/>
  <c r="Q692" i="16"/>
  <c r="P692" i="16"/>
  <c r="O692" i="16"/>
  <c r="N692" i="16"/>
  <c r="Q691" i="16"/>
  <c r="P691" i="16"/>
  <c r="O691" i="16"/>
  <c r="N691" i="16"/>
  <c r="Q690" i="16"/>
  <c r="P690" i="16"/>
  <c r="O690" i="16"/>
  <c r="N690" i="16"/>
  <c r="Q689" i="16"/>
  <c r="P689" i="16"/>
  <c r="O689" i="16"/>
  <c r="N689" i="16"/>
  <c r="Q688" i="16"/>
  <c r="P688" i="16"/>
  <c r="O688" i="16"/>
  <c r="N688" i="16"/>
  <c r="Q687" i="16"/>
  <c r="P687" i="16"/>
  <c r="O687" i="16"/>
  <c r="N687" i="16"/>
  <c r="Q686" i="16"/>
  <c r="P686" i="16"/>
  <c r="O686" i="16"/>
  <c r="N686" i="16"/>
  <c r="Q685" i="16"/>
  <c r="P685" i="16"/>
  <c r="O685" i="16"/>
  <c r="N685" i="16"/>
  <c r="Q684" i="16"/>
  <c r="P684" i="16"/>
  <c r="O684" i="16"/>
  <c r="N684" i="16"/>
  <c r="Q683" i="16"/>
  <c r="P683" i="16"/>
  <c r="O683" i="16"/>
  <c r="N683" i="16"/>
  <c r="Q682" i="16"/>
  <c r="P682" i="16"/>
  <c r="O682" i="16"/>
  <c r="N682" i="16"/>
  <c r="Q681" i="16"/>
  <c r="P681" i="16"/>
  <c r="O681" i="16"/>
  <c r="N681" i="16"/>
  <c r="Q680" i="16"/>
  <c r="P680" i="16"/>
  <c r="O680" i="16"/>
  <c r="N680" i="16"/>
  <c r="Q679" i="16"/>
  <c r="P679" i="16"/>
  <c r="O679" i="16"/>
  <c r="N679" i="16"/>
  <c r="Q678" i="16"/>
  <c r="P678" i="16"/>
  <c r="O678" i="16"/>
  <c r="N678" i="16"/>
  <c r="Q677" i="16"/>
  <c r="P677" i="16"/>
  <c r="O677" i="16"/>
  <c r="N677" i="16"/>
  <c r="Q676" i="16"/>
  <c r="P676" i="16"/>
  <c r="O676" i="16"/>
  <c r="N676" i="16"/>
  <c r="Q675" i="16"/>
  <c r="P675" i="16"/>
  <c r="O675" i="16"/>
  <c r="N675" i="16"/>
  <c r="Q674" i="16"/>
  <c r="P674" i="16"/>
  <c r="O674" i="16"/>
  <c r="N674" i="16"/>
  <c r="Q673" i="16"/>
  <c r="P673" i="16"/>
  <c r="O673" i="16"/>
  <c r="N673" i="16"/>
  <c r="Q672" i="16"/>
  <c r="P672" i="16"/>
  <c r="O672" i="16"/>
  <c r="N672" i="16"/>
  <c r="Q671" i="16"/>
  <c r="P671" i="16"/>
  <c r="O671" i="16"/>
  <c r="N671" i="16"/>
  <c r="Q670" i="16"/>
  <c r="P670" i="16"/>
  <c r="O670" i="16"/>
  <c r="N670" i="16"/>
  <c r="Q669" i="16"/>
  <c r="P669" i="16"/>
  <c r="O669" i="16"/>
  <c r="N669" i="16"/>
  <c r="Q668" i="16"/>
  <c r="P668" i="16"/>
  <c r="O668" i="16"/>
  <c r="N668" i="16"/>
  <c r="Q667" i="16"/>
  <c r="P667" i="16"/>
  <c r="O667" i="16"/>
  <c r="N667" i="16"/>
  <c r="Q666" i="16"/>
  <c r="P666" i="16"/>
  <c r="O666" i="16"/>
  <c r="N666" i="16"/>
  <c r="Q665" i="16"/>
  <c r="P665" i="16"/>
  <c r="O665" i="16"/>
  <c r="N665" i="16"/>
  <c r="Q664" i="16"/>
  <c r="P664" i="16"/>
  <c r="O664" i="16"/>
  <c r="N664" i="16"/>
  <c r="Q663" i="16"/>
  <c r="P663" i="16"/>
  <c r="O663" i="16"/>
  <c r="N663" i="16"/>
  <c r="Q662" i="16"/>
  <c r="P662" i="16"/>
  <c r="O662" i="16"/>
  <c r="N662" i="16"/>
  <c r="Q661" i="16"/>
  <c r="P661" i="16"/>
  <c r="O661" i="16"/>
  <c r="N661" i="16"/>
  <c r="Q660" i="16"/>
  <c r="P660" i="16"/>
  <c r="O660" i="16"/>
  <c r="N660" i="16"/>
  <c r="Q659" i="16"/>
  <c r="P659" i="16"/>
  <c r="O659" i="16"/>
  <c r="N659" i="16"/>
  <c r="Q658" i="16"/>
  <c r="P658" i="16"/>
  <c r="O658" i="16"/>
  <c r="N658" i="16"/>
  <c r="Q657" i="16"/>
  <c r="P657" i="16"/>
  <c r="O657" i="16"/>
  <c r="N657" i="16"/>
  <c r="Q656" i="16"/>
  <c r="P656" i="16"/>
  <c r="O656" i="16"/>
  <c r="N656" i="16"/>
  <c r="Q655" i="16"/>
  <c r="P655" i="16"/>
  <c r="O655" i="16"/>
  <c r="N655" i="16"/>
  <c r="Q654" i="16"/>
  <c r="P654" i="16"/>
  <c r="O654" i="16"/>
  <c r="N654" i="16"/>
  <c r="Q653" i="16"/>
  <c r="P653" i="16"/>
  <c r="O653" i="16"/>
  <c r="N653" i="16"/>
  <c r="Q652" i="16"/>
  <c r="P652" i="16"/>
  <c r="O652" i="16"/>
  <c r="N652" i="16"/>
  <c r="Q651" i="16"/>
  <c r="P651" i="16"/>
  <c r="O651" i="16"/>
  <c r="N651" i="16"/>
  <c r="Q650" i="16"/>
  <c r="P650" i="16"/>
  <c r="O650" i="16"/>
  <c r="N650" i="16"/>
  <c r="Q649" i="16"/>
  <c r="P649" i="16"/>
  <c r="O649" i="16"/>
  <c r="N649" i="16"/>
  <c r="Q648" i="16"/>
  <c r="P648" i="16"/>
  <c r="O648" i="16"/>
  <c r="N648" i="16"/>
  <c r="Q647" i="16"/>
  <c r="P647" i="16"/>
  <c r="O647" i="16"/>
  <c r="N647" i="16"/>
  <c r="Q646" i="16"/>
  <c r="P646" i="16"/>
  <c r="O646" i="16"/>
  <c r="N646" i="16"/>
  <c r="Q645" i="16"/>
  <c r="P645" i="16"/>
  <c r="O645" i="16"/>
  <c r="N645" i="16"/>
  <c r="Q644" i="16"/>
  <c r="P644" i="16"/>
  <c r="O644" i="16"/>
  <c r="N644" i="16"/>
  <c r="Q643" i="16"/>
  <c r="P643" i="16"/>
  <c r="O643" i="16"/>
  <c r="N643" i="16"/>
  <c r="Q642" i="16"/>
  <c r="P642" i="16"/>
  <c r="O642" i="16"/>
  <c r="N642" i="16"/>
  <c r="Q641" i="16"/>
  <c r="P641" i="16"/>
  <c r="O641" i="16"/>
  <c r="N641" i="16"/>
  <c r="Q640" i="16"/>
  <c r="P640" i="16"/>
  <c r="O640" i="16"/>
  <c r="N640" i="16"/>
  <c r="Q639" i="16"/>
  <c r="P639" i="16"/>
  <c r="O639" i="16"/>
  <c r="N639" i="16"/>
  <c r="Q638" i="16"/>
  <c r="P638" i="16"/>
  <c r="O638" i="16"/>
  <c r="N638" i="16"/>
  <c r="Q637" i="16"/>
  <c r="P637" i="16"/>
  <c r="O637" i="16"/>
  <c r="N637" i="16"/>
  <c r="Q636" i="16"/>
  <c r="P636" i="16"/>
  <c r="O636" i="16"/>
  <c r="N636" i="16"/>
  <c r="Q635" i="16"/>
  <c r="P635" i="16"/>
  <c r="O635" i="16"/>
  <c r="N635" i="16"/>
  <c r="Q634" i="16"/>
  <c r="P634" i="16"/>
  <c r="O634" i="16"/>
  <c r="N634" i="16"/>
  <c r="Q633" i="16"/>
  <c r="P633" i="16"/>
  <c r="O633" i="16"/>
  <c r="N633" i="16"/>
  <c r="Q632" i="16"/>
  <c r="P632" i="16"/>
  <c r="O632" i="16"/>
  <c r="N632" i="16"/>
  <c r="Q631" i="16"/>
  <c r="P631" i="16"/>
  <c r="O631" i="16"/>
  <c r="N631" i="16"/>
  <c r="Q630" i="16"/>
  <c r="P630" i="16"/>
  <c r="O630" i="16"/>
  <c r="N630" i="16"/>
  <c r="Q629" i="16"/>
  <c r="P629" i="16"/>
  <c r="O629" i="16"/>
  <c r="N629" i="16"/>
  <c r="Q628" i="16"/>
  <c r="P628" i="16"/>
  <c r="O628" i="16"/>
  <c r="N628" i="16"/>
  <c r="Q627" i="16"/>
  <c r="P627" i="16"/>
  <c r="O627" i="16"/>
  <c r="N627" i="16"/>
  <c r="Q626" i="16"/>
  <c r="P626" i="16"/>
  <c r="O626" i="16"/>
  <c r="N626" i="16"/>
  <c r="Q625" i="16"/>
  <c r="P625" i="16"/>
  <c r="O625" i="16"/>
  <c r="N625" i="16"/>
  <c r="Q624" i="16"/>
  <c r="P624" i="16"/>
  <c r="O624" i="16"/>
  <c r="N624" i="16"/>
  <c r="Q623" i="16"/>
  <c r="P623" i="16"/>
  <c r="O623" i="16"/>
  <c r="N623" i="16"/>
  <c r="Q622" i="16"/>
  <c r="P622" i="16"/>
  <c r="O622" i="16"/>
  <c r="N622" i="16"/>
  <c r="Q621" i="16"/>
  <c r="P621" i="16"/>
  <c r="O621" i="16"/>
  <c r="N621" i="16"/>
  <c r="Q620" i="16"/>
  <c r="P620" i="16"/>
  <c r="O620" i="16"/>
  <c r="N620" i="16"/>
  <c r="Q619" i="16"/>
  <c r="P619" i="16"/>
  <c r="O619" i="16"/>
  <c r="N619" i="16"/>
  <c r="Q618" i="16"/>
  <c r="P618" i="16"/>
  <c r="O618" i="16"/>
  <c r="N618" i="16"/>
  <c r="Q617" i="16"/>
  <c r="P617" i="16"/>
  <c r="O617" i="16"/>
  <c r="N617" i="16"/>
  <c r="Q616" i="16"/>
  <c r="P616" i="16"/>
  <c r="O616" i="16"/>
  <c r="N616" i="16"/>
  <c r="Q615" i="16"/>
  <c r="P615" i="16"/>
  <c r="O615" i="16"/>
  <c r="N615" i="16"/>
  <c r="Q614" i="16"/>
  <c r="P614" i="16"/>
  <c r="O614" i="16"/>
  <c r="N614" i="16"/>
  <c r="Q613" i="16"/>
  <c r="P613" i="16"/>
  <c r="O613" i="16"/>
  <c r="N613" i="16"/>
  <c r="Q612" i="16"/>
  <c r="P612" i="16"/>
  <c r="O612" i="16"/>
  <c r="N612" i="16"/>
  <c r="Q611" i="16"/>
  <c r="P611" i="16"/>
  <c r="O611" i="16"/>
  <c r="N611" i="16"/>
  <c r="Q610" i="16"/>
  <c r="P610" i="16"/>
  <c r="O610" i="16"/>
  <c r="N610" i="16"/>
  <c r="Q609" i="16"/>
  <c r="P609" i="16"/>
  <c r="O609" i="16"/>
  <c r="N609" i="16"/>
  <c r="Q608" i="16"/>
  <c r="P608" i="16"/>
  <c r="O608" i="16"/>
  <c r="N608" i="16"/>
  <c r="Q607" i="16"/>
  <c r="P607" i="16"/>
  <c r="O607" i="16"/>
  <c r="N607" i="16"/>
  <c r="Q606" i="16"/>
  <c r="P606" i="16"/>
  <c r="O606" i="16"/>
  <c r="N606" i="16"/>
  <c r="Q605" i="16"/>
  <c r="P605" i="16"/>
  <c r="O605" i="16"/>
  <c r="N605" i="16"/>
  <c r="Q604" i="16"/>
  <c r="P604" i="16"/>
  <c r="O604" i="16"/>
  <c r="N604" i="16"/>
  <c r="Q603" i="16"/>
  <c r="P603" i="16"/>
  <c r="O603" i="16"/>
  <c r="N603" i="16"/>
  <c r="Q602" i="16"/>
  <c r="P602" i="16"/>
  <c r="O602" i="16"/>
  <c r="N602" i="16"/>
  <c r="Q601" i="16"/>
  <c r="P601" i="16"/>
  <c r="O601" i="16"/>
  <c r="N601" i="16"/>
  <c r="Q600" i="16"/>
  <c r="P600" i="16"/>
  <c r="O600" i="16"/>
  <c r="N600" i="16"/>
  <c r="Q599" i="16"/>
  <c r="P599" i="16"/>
  <c r="O599" i="16"/>
  <c r="N599" i="16"/>
  <c r="Q598" i="16"/>
  <c r="P598" i="16"/>
  <c r="O598" i="16"/>
  <c r="N598" i="16"/>
  <c r="Q597" i="16"/>
  <c r="P597" i="16"/>
  <c r="O597" i="16"/>
  <c r="N597" i="16"/>
  <c r="Q596" i="16"/>
  <c r="P596" i="16"/>
  <c r="O596" i="16"/>
  <c r="N596" i="16"/>
  <c r="Q595" i="16"/>
  <c r="P595" i="16"/>
  <c r="O595" i="16"/>
  <c r="N595" i="16"/>
  <c r="Q594" i="16"/>
  <c r="P594" i="16"/>
  <c r="O594" i="16"/>
  <c r="N594" i="16"/>
  <c r="Q593" i="16"/>
  <c r="P593" i="16"/>
  <c r="O593" i="16"/>
  <c r="N593" i="16"/>
  <c r="Q592" i="16"/>
  <c r="P592" i="16"/>
  <c r="O592" i="16"/>
  <c r="N592" i="16"/>
  <c r="Q591" i="16"/>
  <c r="P591" i="16"/>
  <c r="O591" i="16"/>
  <c r="N591" i="16"/>
  <c r="Q590" i="16"/>
  <c r="P590" i="16"/>
  <c r="O590" i="16"/>
  <c r="N590" i="16"/>
  <c r="Q589" i="16"/>
  <c r="P589" i="16"/>
  <c r="O589" i="16"/>
  <c r="N589" i="16"/>
  <c r="Q588" i="16"/>
  <c r="P588" i="16"/>
  <c r="O588" i="16"/>
  <c r="N588" i="16"/>
  <c r="Q587" i="16"/>
  <c r="P587" i="16"/>
  <c r="O587" i="16"/>
  <c r="N587" i="16"/>
  <c r="Q586" i="16"/>
  <c r="P586" i="16"/>
  <c r="O586" i="16"/>
  <c r="N586" i="16"/>
  <c r="Q585" i="16"/>
  <c r="P585" i="16"/>
  <c r="O585" i="16"/>
  <c r="N585" i="16"/>
  <c r="Q584" i="16"/>
  <c r="P584" i="16"/>
  <c r="O584" i="16"/>
  <c r="N584" i="16"/>
  <c r="Q583" i="16"/>
  <c r="P583" i="16"/>
  <c r="O583" i="16"/>
  <c r="N583" i="16"/>
  <c r="Q582" i="16"/>
  <c r="P582" i="16"/>
  <c r="O582" i="16"/>
  <c r="N582" i="16"/>
  <c r="Q581" i="16"/>
  <c r="P581" i="16"/>
  <c r="O581" i="16"/>
  <c r="N581" i="16"/>
  <c r="Q580" i="16"/>
  <c r="P580" i="16"/>
  <c r="O580" i="16"/>
  <c r="N580" i="16"/>
  <c r="Q579" i="16"/>
  <c r="P579" i="16"/>
  <c r="O579" i="16"/>
  <c r="N579" i="16"/>
  <c r="Q578" i="16"/>
  <c r="P578" i="16"/>
  <c r="O578" i="16"/>
  <c r="N578" i="16"/>
  <c r="Q577" i="16"/>
  <c r="P577" i="16"/>
  <c r="O577" i="16"/>
  <c r="N577" i="16"/>
  <c r="Q576" i="16"/>
  <c r="P576" i="16"/>
  <c r="O576" i="16"/>
  <c r="N576" i="16"/>
  <c r="Q575" i="16"/>
  <c r="P575" i="16"/>
  <c r="O575" i="16"/>
  <c r="N575" i="16"/>
  <c r="Q574" i="16"/>
  <c r="P574" i="16"/>
  <c r="O574" i="16"/>
  <c r="N574" i="16"/>
  <c r="Q573" i="16"/>
  <c r="P573" i="16"/>
  <c r="O573" i="16"/>
  <c r="N573" i="16"/>
  <c r="Q572" i="16"/>
  <c r="P572" i="16"/>
  <c r="O572" i="16"/>
  <c r="N572" i="16"/>
  <c r="Q571" i="16"/>
  <c r="P571" i="16"/>
  <c r="O571" i="16"/>
  <c r="N571" i="16"/>
  <c r="Q570" i="16"/>
  <c r="P570" i="16"/>
  <c r="O570" i="16"/>
  <c r="N570" i="16"/>
  <c r="Q569" i="16"/>
  <c r="P569" i="16"/>
  <c r="O569" i="16"/>
  <c r="N569" i="16"/>
  <c r="Q568" i="16"/>
  <c r="P568" i="16"/>
  <c r="O568" i="16"/>
  <c r="N568" i="16"/>
  <c r="Q567" i="16"/>
  <c r="P567" i="16"/>
  <c r="O567" i="16"/>
  <c r="N567" i="16"/>
  <c r="Q566" i="16"/>
  <c r="P566" i="16"/>
  <c r="O566" i="16"/>
  <c r="N566" i="16"/>
  <c r="Q565" i="16"/>
  <c r="P565" i="16"/>
  <c r="O565" i="16"/>
  <c r="N565" i="16"/>
  <c r="Q564" i="16"/>
  <c r="P564" i="16"/>
  <c r="O564" i="16"/>
  <c r="N564" i="16"/>
  <c r="Q563" i="16"/>
  <c r="P563" i="16"/>
  <c r="O563" i="16"/>
  <c r="N563" i="16"/>
  <c r="Q562" i="16"/>
  <c r="P562" i="16"/>
  <c r="O562" i="16"/>
  <c r="N562" i="16"/>
  <c r="Q561" i="16"/>
  <c r="P561" i="16"/>
  <c r="O561" i="16"/>
  <c r="N561" i="16"/>
  <c r="Q560" i="16"/>
  <c r="P560" i="16"/>
  <c r="O560" i="16"/>
  <c r="N560" i="16"/>
  <c r="Q559" i="16"/>
  <c r="P559" i="16"/>
  <c r="O559" i="16"/>
  <c r="N559" i="16"/>
  <c r="Q558" i="16"/>
  <c r="P558" i="16"/>
  <c r="O558" i="16"/>
  <c r="N558" i="16"/>
  <c r="Q557" i="16"/>
  <c r="P557" i="16"/>
  <c r="O557" i="16"/>
  <c r="N557" i="16"/>
  <c r="Q556" i="16"/>
  <c r="P556" i="16"/>
  <c r="O556" i="16"/>
  <c r="N556" i="16"/>
  <c r="Q555" i="16"/>
  <c r="P555" i="16"/>
  <c r="O555" i="16"/>
  <c r="N555" i="16"/>
  <c r="Q554" i="16"/>
  <c r="P554" i="16"/>
  <c r="O554" i="16"/>
  <c r="N554" i="16"/>
  <c r="Q553" i="16"/>
  <c r="P553" i="16"/>
  <c r="O553" i="16"/>
  <c r="N553" i="16"/>
  <c r="Q552" i="16"/>
  <c r="P552" i="16"/>
  <c r="O552" i="16"/>
  <c r="N552" i="16"/>
  <c r="Q551" i="16"/>
  <c r="P551" i="16"/>
  <c r="O551" i="16"/>
  <c r="N551" i="16"/>
  <c r="Q550" i="16"/>
  <c r="P550" i="16"/>
  <c r="O550" i="16"/>
  <c r="N550" i="16"/>
  <c r="Q549" i="16"/>
  <c r="P549" i="16"/>
  <c r="O549" i="16"/>
  <c r="N549" i="16"/>
  <c r="Q548" i="16"/>
  <c r="P548" i="16"/>
  <c r="O548" i="16"/>
  <c r="N548" i="16"/>
  <c r="Q547" i="16"/>
  <c r="P547" i="16"/>
  <c r="O547" i="16"/>
  <c r="N547" i="16"/>
  <c r="Q546" i="16"/>
  <c r="P546" i="16"/>
  <c r="O546" i="16"/>
  <c r="N546" i="16"/>
  <c r="Q545" i="16"/>
  <c r="P545" i="16"/>
  <c r="O545" i="16"/>
  <c r="N545" i="16"/>
  <c r="Q544" i="16"/>
  <c r="P544" i="16"/>
  <c r="O544" i="16"/>
  <c r="N544" i="16"/>
  <c r="Q543" i="16"/>
  <c r="P543" i="16"/>
  <c r="O543" i="16"/>
  <c r="N543" i="16"/>
  <c r="Q542" i="16"/>
  <c r="P542" i="16"/>
  <c r="O542" i="16"/>
  <c r="N542" i="16"/>
  <c r="Q541" i="16"/>
  <c r="P541" i="16"/>
  <c r="O541" i="16"/>
  <c r="N541" i="16"/>
  <c r="Q540" i="16"/>
  <c r="P540" i="16"/>
  <c r="O540" i="16"/>
  <c r="N540" i="16"/>
  <c r="Q539" i="16"/>
  <c r="P539" i="16"/>
  <c r="O539" i="16"/>
  <c r="N539" i="16"/>
  <c r="Q538" i="16"/>
  <c r="P538" i="16"/>
  <c r="O538" i="16"/>
  <c r="N538" i="16"/>
  <c r="Q537" i="16"/>
  <c r="P537" i="16"/>
  <c r="O537" i="16"/>
  <c r="N537" i="16"/>
  <c r="Q536" i="16"/>
  <c r="P536" i="16"/>
  <c r="O536" i="16"/>
  <c r="N536" i="16"/>
  <c r="Q535" i="16"/>
  <c r="P535" i="16"/>
  <c r="O535" i="16"/>
  <c r="N535" i="16"/>
  <c r="Q534" i="16"/>
  <c r="P534" i="16"/>
  <c r="O534" i="16"/>
  <c r="N534" i="16"/>
  <c r="Q533" i="16"/>
  <c r="P533" i="16"/>
  <c r="O533" i="16"/>
  <c r="N533" i="16"/>
  <c r="Q532" i="16"/>
  <c r="P532" i="16"/>
  <c r="O532" i="16"/>
  <c r="N532" i="16"/>
  <c r="Q531" i="16"/>
  <c r="P531" i="16"/>
  <c r="O531" i="16"/>
  <c r="N531" i="16"/>
  <c r="Q530" i="16"/>
  <c r="P530" i="16"/>
  <c r="O530" i="16"/>
  <c r="N530" i="16"/>
  <c r="Q529" i="16"/>
  <c r="P529" i="16"/>
  <c r="O529" i="16"/>
  <c r="N529" i="16"/>
  <c r="Q528" i="16"/>
  <c r="P528" i="16"/>
  <c r="O528" i="16"/>
  <c r="N528" i="16"/>
  <c r="Q527" i="16"/>
  <c r="P527" i="16"/>
  <c r="O527" i="16"/>
  <c r="N527" i="16"/>
  <c r="Q526" i="16"/>
  <c r="P526" i="16"/>
  <c r="O526" i="16"/>
  <c r="N526" i="16"/>
  <c r="Q525" i="16"/>
  <c r="P525" i="16"/>
  <c r="O525" i="16"/>
  <c r="N525" i="16"/>
  <c r="Q524" i="16"/>
  <c r="P524" i="16"/>
  <c r="O524" i="16"/>
  <c r="N524" i="16"/>
  <c r="Q523" i="16"/>
  <c r="P523" i="16"/>
  <c r="O523" i="16"/>
  <c r="N523" i="16"/>
  <c r="Q522" i="16"/>
  <c r="P522" i="16"/>
  <c r="O522" i="16"/>
  <c r="N522" i="16"/>
  <c r="Q521" i="16"/>
  <c r="P521" i="16"/>
  <c r="O521" i="16"/>
  <c r="N521" i="16"/>
  <c r="Q520" i="16"/>
  <c r="P520" i="16"/>
  <c r="O520" i="16"/>
  <c r="N520" i="16"/>
  <c r="Q519" i="16"/>
  <c r="P519" i="16"/>
  <c r="O519" i="16"/>
  <c r="N519" i="16"/>
  <c r="Q518" i="16"/>
  <c r="P518" i="16"/>
  <c r="O518" i="16"/>
  <c r="N518" i="16"/>
  <c r="Q517" i="16"/>
  <c r="P517" i="16"/>
  <c r="O517" i="16"/>
  <c r="N517" i="16"/>
  <c r="Q516" i="16"/>
  <c r="P516" i="16"/>
  <c r="O516" i="16"/>
  <c r="N516" i="16"/>
  <c r="Q515" i="16"/>
  <c r="P515" i="16"/>
  <c r="O515" i="16"/>
  <c r="N515" i="16"/>
  <c r="Q514" i="16"/>
  <c r="P514" i="16"/>
  <c r="O514" i="16"/>
  <c r="N514" i="16"/>
  <c r="Q513" i="16"/>
  <c r="P513" i="16"/>
  <c r="O513" i="16"/>
  <c r="N513" i="16"/>
  <c r="Q512" i="16"/>
  <c r="P512" i="16"/>
  <c r="O512" i="16"/>
  <c r="N512" i="16"/>
  <c r="Q511" i="16"/>
  <c r="P511" i="16"/>
  <c r="O511" i="16"/>
  <c r="N511" i="16"/>
  <c r="Q510" i="16"/>
  <c r="P510" i="16"/>
  <c r="O510" i="16"/>
  <c r="N510" i="16"/>
  <c r="Q509" i="16"/>
  <c r="P509" i="16"/>
  <c r="O509" i="16"/>
  <c r="N509" i="16"/>
  <c r="Q508" i="16"/>
  <c r="P508" i="16"/>
  <c r="O508" i="16"/>
  <c r="N508" i="16"/>
  <c r="Q507" i="16"/>
  <c r="P507" i="16"/>
  <c r="O507" i="16"/>
  <c r="N507" i="16"/>
  <c r="Q506" i="16"/>
  <c r="P506" i="16"/>
  <c r="O506" i="16"/>
  <c r="N506" i="16"/>
  <c r="Q505" i="16"/>
  <c r="P505" i="16"/>
  <c r="O505" i="16"/>
  <c r="N505" i="16"/>
  <c r="Q504" i="16"/>
  <c r="P504" i="16"/>
  <c r="O504" i="16"/>
  <c r="N504" i="16"/>
  <c r="Q503" i="16"/>
  <c r="P503" i="16"/>
  <c r="O503" i="16"/>
  <c r="N503" i="16"/>
  <c r="Q502" i="16"/>
  <c r="P502" i="16"/>
  <c r="O502" i="16"/>
  <c r="N502" i="16"/>
  <c r="Q501" i="16"/>
  <c r="P501" i="16"/>
  <c r="O501" i="16"/>
  <c r="N501" i="16"/>
  <c r="Q500" i="16"/>
  <c r="P500" i="16"/>
  <c r="O500" i="16"/>
  <c r="N500" i="16"/>
  <c r="Q499" i="16"/>
  <c r="P499" i="16"/>
  <c r="O499" i="16"/>
  <c r="N499" i="16"/>
  <c r="Q498" i="16"/>
  <c r="P498" i="16"/>
  <c r="O498" i="16"/>
  <c r="N498" i="16"/>
  <c r="Q497" i="16"/>
  <c r="P497" i="16"/>
  <c r="O497" i="16"/>
  <c r="N497" i="16"/>
  <c r="Q496" i="16"/>
  <c r="P496" i="16"/>
  <c r="O496" i="16"/>
  <c r="N496" i="16"/>
  <c r="Q495" i="16"/>
  <c r="P495" i="16"/>
  <c r="O495" i="16"/>
  <c r="N495" i="16"/>
  <c r="Q494" i="16"/>
  <c r="P494" i="16"/>
  <c r="O494" i="16"/>
  <c r="N494" i="16"/>
  <c r="Q493" i="16"/>
  <c r="P493" i="16"/>
  <c r="O493" i="16"/>
  <c r="N493" i="16"/>
  <c r="Q492" i="16"/>
  <c r="P492" i="16"/>
  <c r="O492" i="16"/>
  <c r="N492" i="16"/>
  <c r="Q491" i="16"/>
  <c r="P491" i="16"/>
  <c r="O491" i="16"/>
  <c r="N491" i="16"/>
  <c r="Q490" i="16"/>
  <c r="P490" i="16"/>
  <c r="O490" i="16"/>
  <c r="N490" i="16"/>
  <c r="Q489" i="16"/>
  <c r="P489" i="16"/>
  <c r="O489" i="16"/>
  <c r="N489" i="16"/>
  <c r="Q488" i="16"/>
  <c r="P488" i="16"/>
  <c r="O488" i="16"/>
  <c r="N488" i="16"/>
  <c r="Q487" i="16"/>
  <c r="P487" i="16"/>
  <c r="O487" i="16"/>
  <c r="N487" i="16"/>
  <c r="Q486" i="16"/>
  <c r="P486" i="16"/>
  <c r="O486" i="16"/>
  <c r="N486" i="16"/>
  <c r="Q485" i="16"/>
  <c r="P485" i="16"/>
  <c r="O485" i="16"/>
  <c r="N485" i="16"/>
  <c r="Q484" i="16"/>
  <c r="P484" i="16"/>
  <c r="O484" i="16"/>
  <c r="N484" i="16"/>
  <c r="Q483" i="16"/>
  <c r="P483" i="16"/>
  <c r="O483" i="16"/>
  <c r="N483" i="16"/>
  <c r="Q482" i="16"/>
  <c r="P482" i="16"/>
  <c r="O482" i="16"/>
  <c r="N482" i="16"/>
  <c r="Q481" i="16"/>
  <c r="P481" i="16"/>
  <c r="O481" i="16"/>
  <c r="N481" i="16"/>
  <c r="Q480" i="16"/>
  <c r="P480" i="16"/>
  <c r="O480" i="16"/>
  <c r="N480" i="16"/>
  <c r="Q479" i="16"/>
  <c r="P479" i="16"/>
  <c r="O479" i="16"/>
  <c r="N479" i="16"/>
  <c r="Q478" i="16"/>
  <c r="P478" i="16"/>
  <c r="O478" i="16"/>
  <c r="N478" i="16"/>
  <c r="Q477" i="16"/>
  <c r="P477" i="16"/>
  <c r="O477" i="16"/>
  <c r="N477" i="16"/>
  <c r="Q476" i="16"/>
  <c r="P476" i="16"/>
  <c r="O476" i="16"/>
  <c r="N476" i="16"/>
  <c r="Q475" i="16"/>
  <c r="P475" i="16"/>
  <c r="O475" i="16"/>
  <c r="N475" i="16"/>
  <c r="Q474" i="16"/>
  <c r="P474" i="16"/>
  <c r="O474" i="16"/>
  <c r="N474" i="16"/>
  <c r="Q473" i="16"/>
  <c r="P473" i="16"/>
  <c r="O473" i="16"/>
  <c r="N473" i="16"/>
  <c r="Q472" i="16"/>
  <c r="P472" i="16"/>
  <c r="O472" i="16"/>
  <c r="N472" i="16"/>
  <c r="Q471" i="16"/>
  <c r="P471" i="16"/>
  <c r="O471" i="16"/>
  <c r="N471" i="16"/>
  <c r="Q470" i="16"/>
  <c r="P470" i="16"/>
  <c r="O470" i="16"/>
  <c r="N470" i="16"/>
  <c r="Q469" i="16"/>
  <c r="P469" i="16"/>
  <c r="O469" i="16"/>
  <c r="N469" i="16"/>
  <c r="Q468" i="16"/>
  <c r="P468" i="16"/>
  <c r="O468" i="16"/>
  <c r="N468" i="16"/>
  <c r="Q467" i="16"/>
  <c r="P467" i="16"/>
  <c r="O467" i="16"/>
  <c r="N467" i="16"/>
  <c r="Q466" i="16"/>
  <c r="P466" i="16"/>
  <c r="O466" i="16"/>
  <c r="N466" i="16"/>
  <c r="Q465" i="16"/>
  <c r="P465" i="16"/>
  <c r="O465" i="16"/>
  <c r="N465" i="16"/>
  <c r="Q464" i="16"/>
  <c r="P464" i="16"/>
  <c r="O464" i="16"/>
  <c r="N464" i="16"/>
  <c r="Q463" i="16"/>
  <c r="P463" i="16"/>
  <c r="O463" i="16"/>
  <c r="N463" i="16"/>
  <c r="Q462" i="16"/>
  <c r="P462" i="16"/>
  <c r="O462" i="16"/>
  <c r="N462" i="16"/>
  <c r="Q461" i="16"/>
  <c r="P461" i="16"/>
  <c r="O461" i="16"/>
  <c r="N461" i="16"/>
  <c r="Q460" i="16"/>
  <c r="P460" i="16"/>
  <c r="O460" i="16"/>
  <c r="N460" i="16"/>
  <c r="Q459" i="16"/>
  <c r="P459" i="16"/>
  <c r="O459" i="16"/>
  <c r="N459" i="16"/>
  <c r="Q458" i="16"/>
  <c r="P458" i="16"/>
  <c r="O458" i="16"/>
  <c r="N458" i="16"/>
  <c r="Q457" i="16"/>
  <c r="P457" i="16"/>
  <c r="O457" i="16"/>
  <c r="N457" i="16"/>
  <c r="Q456" i="16"/>
  <c r="P456" i="16"/>
  <c r="O456" i="16"/>
  <c r="N456" i="16"/>
  <c r="Q455" i="16"/>
  <c r="P455" i="16"/>
  <c r="O455" i="16"/>
  <c r="N455" i="16"/>
  <c r="Q454" i="16"/>
  <c r="P454" i="16"/>
  <c r="O454" i="16"/>
  <c r="N454" i="16"/>
  <c r="Q453" i="16"/>
  <c r="P453" i="16"/>
  <c r="O453" i="16"/>
  <c r="N453" i="16"/>
  <c r="Q452" i="16"/>
  <c r="P452" i="16"/>
  <c r="O452" i="16"/>
  <c r="N452" i="16"/>
  <c r="Q451" i="16"/>
  <c r="P451" i="16"/>
  <c r="O451" i="16"/>
  <c r="N451" i="16"/>
  <c r="Q450" i="16"/>
  <c r="P450" i="16"/>
  <c r="O450" i="16"/>
  <c r="N450" i="16"/>
  <c r="Q449" i="16"/>
  <c r="P449" i="16"/>
  <c r="O449" i="16"/>
  <c r="N449" i="16"/>
  <c r="Q448" i="16"/>
  <c r="P448" i="16"/>
  <c r="O448" i="16"/>
  <c r="N448" i="16"/>
  <c r="Q447" i="16"/>
  <c r="P447" i="16"/>
  <c r="O447" i="16"/>
  <c r="N447" i="16"/>
  <c r="Q446" i="16"/>
  <c r="P446" i="16"/>
  <c r="O446" i="16"/>
  <c r="N446" i="16"/>
  <c r="Q445" i="16"/>
  <c r="P445" i="16"/>
  <c r="O445" i="16"/>
  <c r="N445" i="16"/>
  <c r="Q444" i="16"/>
  <c r="P444" i="16"/>
  <c r="O444" i="16"/>
  <c r="N444" i="16"/>
  <c r="Q443" i="16"/>
  <c r="P443" i="16"/>
  <c r="O443" i="16"/>
  <c r="N443" i="16"/>
  <c r="Q442" i="16"/>
  <c r="P442" i="16"/>
  <c r="O442" i="16"/>
  <c r="N442" i="16"/>
  <c r="Q441" i="16"/>
  <c r="P441" i="16"/>
  <c r="O441" i="16"/>
  <c r="N441" i="16"/>
  <c r="Q440" i="16"/>
  <c r="P440" i="16"/>
  <c r="O440" i="16"/>
  <c r="N440" i="16"/>
  <c r="Q439" i="16"/>
  <c r="P439" i="16"/>
  <c r="O439" i="16"/>
  <c r="N439" i="16"/>
  <c r="Q438" i="16"/>
  <c r="P438" i="16"/>
  <c r="O438" i="16"/>
  <c r="N438" i="16"/>
  <c r="Q437" i="16"/>
  <c r="P437" i="16"/>
  <c r="O437" i="16"/>
  <c r="N437" i="16"/>
  <c r="Q436" i="16"/>
  <c r="P436" i="16"/>
  <c r="O436" i="16"/>
  <c r="N436" i="16"/>
  <c r="Q435" i="16"/>
  <c r="P435" i="16"/>
  <c r="O435" i="16"/>
  <c r="N435" i="16"/>
  <c r="Q434" i="16"/>
  <c r="P434" i="16"/>
  <c r="O434" i="16"/>
  <c r="N434" i="16"/>
  <c r="Q433" i="16"/>
  <c r="P433" i="16"/>
  <c r="O433" i="16"/>
  <c r="N433" i="16"/>
  <c r="Q432" i="16"/>
  <c r="P432" i="16"/>
  <c r="O432" i="16"/>
  <c r="N432" i="16"/>
  <c r="Q431" i="16"/>
  <c r="P431" i="16"/>
  <c r="O431" i="16"/>
  <c r="N431" i="16"/>
  <c r="Q430" i="16"/>
  <c r="P430" i="16"/>
  <c r="O430" i="16"/>
  <c r="N430" i="16"/>
  <c r="Q429" i="16"/>
  <c r="P429" i="16"/>
  <c r="O429" i="16"/>
  <c r="N429" i="16"/>
  <c r="Q428" i="16"/>
  <c r="P428" i="16"/>
  <c r="O428" i="16"/>
  <c r="N428" i="16"/>
  <c r="Q427" i="16"/>
  <c r="P427" i="16"/>
  <c r="O427" i="16"/>
  <c r="N427" i="16"/>
  <c r="Q426" i="16"/>
  <c r="P426" i="16"/>
  <c r="O426" i="16"/>
  <c r="N426" i="16"/>
  <c r="Q425" i="16"/>
  <c r="P425" i="16"/>
  <c r="O425" i="16"/>
  <c r="N425" i="16"/>
  <c r="Q424" i="16"/>
  <c r="P424" i="16"/>
  <c r="O424" i="16"/>
  <c r="N424" i="16"/>
  <c r="Q423" i="16"/>
  <c r="P423" i="16"/>
  <c r="O423" i="16"/>
  <c r="N423" i="16"/>
  <c r="Q422" i="16"/>
  <c r="P422" i="16"/>
  <c r="O422" i="16"/>
  <c r="N422" i="16"/>
  <c r="Q421" i="16"/>
  <c r="P421" i="16"/>
  <c r="O421" i="16"/>
  <c r="N421" i="16"/>
  <c r="Q420" i="16"/>
  <c r="P420" i="16"/>
  <c r="O420" i="16"/>
  <c r="N420" i="16"/>
  <c r="Q419" i="16"/>
  <c r="P419" i="16"/>
  <c r="O419" i="16"/>
  <c r="N419" i="16"/>
  <c r="Q418" i="16"/>
  <c r="P418" i="16"/>
  <c r="O418" i="16"/>
  <c r="N418" i="16"/>
  <c r="Q417" i="16"/>
  <c r="P417" i="16"/>
  <c r="O417" i="16"/>
  <c r="N417" i="16"/>
  <c r="Q416" i="16"/>
  <c r="P416" i="16"/>
  <c r="O416" i="16"/>
  <c r="N416" i="16"/>
  <c r="Q415" i="16"/>
  <c r="P415" i="16"/>
  <c r="O415" i="16"/>
  <c r="N415" i="16"/>
  <c r="Q414" i="16"/>
  <c r="P414" i="16"/>
  <c r="O414" i="16"/>
  <c r="N414" i="16"/>
  <c r="Q413" i="16"/>
  <c r="P413" i="16"/>
  <c r="O413" i="16"/>
  <c r="N413" i="16"/>
  <c r="Q412" i="16"/>
  <c r="P412" i="16"/>
  <c r="O412" i="16"/>
  <c r="N412" i="16"/>
  <c r="Q411" i="16"/>
  <c r="P411" i="16"/>
  <c r="O411" i="16"/>
  <c r="N411" i="16"/>
  <c r="Q410" i="16"/>
  <c r="P410" i="16"/>
  <c r="O410" i="16"/>
  <c r="N410" i="16"/>
  <c r="Q409" i="16"/>
  <c r="P409" i="16"/>
  <c r="O409" i="16"/>
  <c r="N409" i="16"/>
  <c r="Q408" i="16"/>
  <c r="P408" i="16"/>
  <c r="O408" i="16"/>
  <c r="N408" i="16"/>
  <c r="Q407" i="16"/>
  <c r="P407" i="16"/>
  <c r="O407" i="16"/>
  <c r="N407" i="16"/>
  <c r="Q406" i="16"/>
  <c r="P406" i="16"/>
  <c r="O406" i="16"/>
  <c r="N406" i="16"/>
  <c r="Q405" i="16"/>
  <c r="P405" i="16"/>
  <c r="O405" i="16"/>
  <c r="N405" i="16"/>
  <c r="Q404" i="16"/>
  <c r="P404" i="16"/>
  <c r="O404" i="16"/>
  <c r="N404" i="16"/>
  <c r="Q403" i="16"/>
  <c r="P403" i="16"/>
  <c r="O403" i="16"/>
  <c r="N403" i="16"/>
  <c r="Q402" i="16"/>
  <c r="P402" i="16"/>
  <c r="O402" i="16"/>
  <c r="N402" i="16"/>
  <c r="Q401" i="16"/>
  <c r="P401" i="16"/>
  <c r="O401" i="16"/>
  <c r="N401" i="16"/>
  <c r="Q400" i="16"/>
  <c r="P400" i="16"/>
  <c r="O400" i="16"/>
  <c r="N400" i="16"/>
  <c r="Q399" i="16"/>
  <c r="P399" i="16"/>
  <c r="O399" i="16"/>
  <c r="N399" i="16"/>
  <c r="Q398" i="16"/>
  <c r="P398" i="16"/>
  <c r="O398" i="16"/>
  <c r="N398" i="16"/>
  <c r="Q397" i="16"/>
  <c r="P397" i="16"/>
  <c r="O397" i="16"/>
  <c r="N397" i="16"/>
  <c r="Q396" i="16"/>
  <c r="P396" i="16"/>
  <c r="O396" i="16"/>
  <c r="N396" i="16"/>
  <c r="Q395" i="16"/>
  <c r="P395" i="16"/>
  <c r="O395" i="16"/>
  <c r="N395" i="16"/>
  <c r="Q394" i="16"/>
  <c r="P394" i="16"/>
  <c r="O394" i="16"/>
  <c r="N394" i="16"/>
  <c r="Q393" i="16"/>
  <c r="P393" i="16"/>
  <c r="O393" i="16"/>
  <c r="N393" i="16"/>
  <c r="Q392" i="16"/>
  <c r="P392" i="16"/>
  <c r="O392" i="16"/>
  <c r="N392" i="16"/>
  <c r="Q391" i="16"/>
  <c r="P391" i="16"/>
  <c r="O391" i="16"/>
  <c r="N391" i="16"/>
  <c r="Q390" i="16"/>
  <c r="P390" i="16"/>
  <c r="O390" i="16"/>
  <c r="N390" i="16"/>
  <c r="Q389" i="16"/>
  <c r="P389" i="16"/>
  <c r="O389" i="16"/>
  <c r="N389" i="16"/>
  <c r="Q388" i="16"/>
  <c r="P388" i="16"/>
  <c r="O388" i="16"/>
  <c r="N388" i="16"/>
  <c r="Q387" i="16"/>
  <c r="P387" i="16"/>
  <c r="O387" i="16"/>
  <c r="N387" i="16"/>
  <c r="Q386" i="16"/>
  <c r="P386" i="16"/>
  <c r="O386" i="16"/>
  <c r="N386" i="16"/>
  <c r="Q385" i="16"/>
  <c r="P385" i="16"/>
  <c r="O385" i="16"/>
  <c r="N385" i="16"/>
  <c r="Q384" i="16"/>
  <c r="P384" i="16"/>
  <c r="O384" i="16"/>
  <c r="N384" i="16"/>
  <c r="Q383" i="16"/>
  <c r="P383" i="16"/>
  <c r="O383" i="16"/>
  <c r="N383" i="16"/>
  <c r="Q382" i="16"/>
  <c r="P382" i="16"/>
  <c r="O382" i="16"/>
  <c r="N382" i="16"/>
  <c r="Q381" i="16"/>
  <c r="P381" i="16"/>
  <c r="O381" i="16"/>
  <c r="N381" i="16"/>
  <c r="Q380" i="16"/>
  <c r="P380" i="16"/>
  <c r="O380" i="16"/>
  <c r="N380" i="16"/>
  <c r="Q379" i="16"/>
  <c r="P379" i="16"/>
  <c r="O379" i="16"/>
  <c r="N379" i="16"/>
  <c r="Q378" i="16"/>
  <c r="P378" i="16"/>
  <c r="O378" i="16"/>
  <c r="N378" i="16"/>
  <c r="Q377" i="16"/>
  <c r="P377" i="16"/>
  <c r="O377" i="16"/>
  <c r="N377" i="16"/>
  <c r="Q376" i="16"/>
  <c r="P376" i="16"/>
  <c r="O376" i="16"/>
  <c r="N376" i="16"/>
  <c r="Q375" i="16"/>
  <c r="P375" i="16"/>
  <c r="O375" i="16"/>
  <c r="N375" i="16"/>
  <c r="Q374" i="16"/>
  <c r="P374" i="16"/>
  <c r="O374" i="16"/>
  <c r="N374" i="16"/>
  <c r="Q373" i="16"/>
  <c r="P373" i="16"/>
  <c r="O373" i="16"/>
  <c r="N373" i="16"/>
  <c r="Q372" i="16"/>
  <c r="P372" i="16"/>
  <c r="O372" i="16"/>
  <c r="N372" i="16"/>
  <c r="Q371" i="16"/>
  <c r="P371" i="16"/>
  <c r="O371" i="16"/>
  <c r="N371" i="16"/>
  <c r="Q370" i="16"/>
  <c r="P370" i="16"/>
  <c r="O370" i="16"/>
  <c r="N370" i="16"/>
  <c r="Q369" i="16"/>
  <c r="P369" i="16"/>
  <c r="O369" i="16"/>
  <c r="N369" i="16"/>
  <c r="Q368" i="16"/>
  <c r="P368" i="16"/>
  <c r="O368" i="16"/>
  <c r="N368" i="16"/>
  <c r="Q367" i="16"/>
  <c r="P367" i="16"/>
  <c r="O367" i="16"/>
  <c r="N367" i="16"/>
  <c r="Q366" i="16"/>
  <c r="P366" i="16"/>
  <c r="O366" i="16"/>
  <c r="N366" i="16"/>
  <c r="Q365" i="16"/>
  <c r="P365" i="16"/>
  <c r="O365" i="16"/>
  <c r="N365" i="16"/>
  <c r="Q364" i="16"/>
  <c r="P364" i="16"/>
  <c r="O364" i="16"/>
  <c r="N364" i="16"/>
  <c r="Q363" i="16"/>
  <c r="P363" i="16"/>
  <c r="O363" i="16"/>
  <c r="N363" i="16"/>
  <c r="Q362" i="16"/>
  <c r="P362" i="16"/>
  <c r="O362" i="16"/>
  <c r="N362" i="16"/>
  <c r="Q361" i="16"/>
  <c r="P361" i="16"/>
  <c r="O361" i="16"/>
  <c r="N361" i="16"/>
  <c r="Q360" i="16"/>
  <c r="P360" i="16"/>
  <c r="O360" i="16"/>
  <c r="N360" i="16"/>
  <c r="Q359" i="16"/>
  <c r="P359" i="16"/>
  <c r="O359" i="16"/>
  <c r="N359" i="16"/>
  <c r="Q358" i="16"/>
  <c r="P358" i="16"/>
  <c r="O358" i="16"/>
  <c r="N358" i="16"/>
  <c r="Q357" i="16"/>
  <c r="P357" i="16"/>
  <c r="O357" i="16"/>
  <c r="N357" i="16"/>
  <c r="Q356" i="16"/>
  <c r="P356" i="16"/>
  <c r="O356" i="16"/>
  <c r="N356" i="16"/>
  <c r="Q355" i="16"/>
  <c r="P355" i="16"/>
  <c r="O355" i="16"/>
  <c r="N355" i="16"/>
  <c r="Q354" i="16"/>
  <c r="P354" i="16"/>
  <c r="O354" i="16"/>
  <c r="N354" i="16"/>
  <c r="Q353" i="16"/>
  <c r="P353" i="16"/>
  <c r="O353" i="16"/>
  <c r="N353" i="16"/>
  <c r="Q352" i="16"/>
  <c r="P352" i="16"/>
  <c r="O352" i="16"/>
  <c r="N352" i="16"/>
  <c r="Q351" i="16"/>
  <c r="P351" i="16"/>
  <c r="O351" i="16"/>
  <c r="N351" i="16"/>
  <c r="Q350" i="16"/>
  <c r="P350" i="16"/>
  <c r="O350" i="16"/>
  <c r="N350" i="16"/>
  <c r="Q349" i="16"/>
  <c r="P349" i="16"/>
  <c r="O349" i="16"/>
  <c r="N349" i="16"/>
  <c r="Q348" i="16"/>
  <c r="P348" i="16"/>
  <c r="O348" i="16"/>
  <c r="N348" i="16"/>
  <c r="Q347" i="16"/>
  <c r="P347" i="16"/>
  <c r="O347" i="16"/>
  <c r="N347" i="16"/>
  <c r="Q346" i="16"/>
  <c r="P346" i="16"/>
  <c r="O346" i="16"/>
  <c r="N346" i="16"/>
  <c r="Q345" i="16"/>
  <c r="P345" i="16"/>
  <c r="O345" i="16"/>
  <c r="N345" i="16"/>
  <c r="Q344" i="16"/>
  <c r="P344" i="16"/>
  <c r="O344" i="16"/>
  <c r="N344" i="16"/>
  <c r="Q343" i="16"/>
  <c r="P343" i="16"/>
  <c r="O343" i="16"/>
  <c r="N343" i="16"/>
  <c r="Q342" i="16"/>
  <c r="P342" i="16"/>
  <c r="O342" i="16"/>
  <c r="N342" i="16"/>
  <c r="Q341" i="16"/>
  <c r="P341" i="16"/>
  <c r="O341" i="16"/>
  <c r="N341" i="16"/>
  <c r="Q340" i="16"/>
  <c r="P340" i="16"/>
  <c r="O340" i="16"/>
  <c r="N340" i="16"/>
  <c r="Q339" i="16"/>
  <c r="P339" i="16"/>
  <c r="O339" i="16"/>
  <c r="N339" i="16"/>
  <c r="Q338" i="16"/>
  <c r="P338" i="16"/>
  <c r="O338" i="16"/>
  <c r="N338" i="16"/>
  <c r="Q337" i="16"/>
  <c r="P337" i="16"/>
  <c r="O337" i="16"/>
  <c r="N337" i="16"/>
  <c r="Q336" i="16"/>
  <c r="P336" i="16"/>
  <c r="O336" i="16"/>
  <c r="N336" i="16"/>
  <c r="Q335" i="16"/>
  <c r="P335" i="16"/>
  <c r="O335" i="16"/>
  <c r="N335" i="16"/>
  <c r="Q334" i="16"/>
  <c r="P334" i="16"/>
  <c r="O334" i="16"/>
  <c r="N334" i="16"/>
  <c r="Q333" i="16"/>
  <c r="P333" i="16"/>
  <c r="O333" i="16"/>
  <c r="N333" i="16"/>
  <c r="Q332" i="16"/>
  <c r="P332" i="16"/>
  <c r="O332" i="16"/>
  <c r="N332" i="16"/>
  <c r="Q331" i="16"/>
  <c r="P331" i="16"/>
  <c r="O331" i="16"/>
  <c r="N331" i="16"/>
  <c r="Q330" i="16"/>
  <c r="P330" i="16"/>
  <c r="O330" i="16"/>
  <c r="N330" i="16"/>
  <c r="Q329" i="16"/>
  <c r="P329" i="16"/>
  <c r="O329" i="16"/>
  <c r="N329" i="16"/>
  <c r="Q328" i="16"/>
  <c r="P328" i="16"/>
  <c r="O328" i="16"/>
  <c r="N328" i="16"/>
  <c r="Q327" i="16"/>
  <c r="P327" i="16"/>
  <c r="O327" i="16"/>
  <c r="N327" i="16"/>
  <c r="Q326" i="16"/>
  <c r="P326" i="16"/>
  <c r="O326" i="16"/>
  <c r="N326" i="16"/>
  <c r="Q325" i="16"/>
  <c r="P325" i="16"/>
  <c r="O325" i="16"/>
  <c r="N325" i="16"/>
  <c r="Q324" i="16"/>
  <c r="P324" i="16"/>
  <c r="O324" i="16"/>
  <c r="N324" i="16"/>
  <c r="Q323" i="16"/>
  <c r="P323" i="16"/>
  <c r="O323" i="16"/>
  <c r="N323" i="16"/>
  <c r="Q322" i="16"/>
  <c r="P322" i="16"/>
  <c r="O322" i="16"/>
  <c r="N322" i="16"/>
  <c r="Q321" i="16"/>
  <c r="P321" i="16"/>
  <c r="O321" i="16"/>
  <c r="N321" i="16"/>
  <c r="Q320" i="16"/>
  <c r="P320" i="16"/>
  <c r="O320" i="16"/>
  <c r="N320" i="16"/>
  <c r="Q319" i="16"/>
  <c r="P319" i="16"/>
  <c r="O319" i="16"/>
  <c r="N319" i="16"/>
  <c r="Q318" i="16"/>
  <c r="P318" i="16"/>
  <c r="O318" i="16"/>
  <c r="N318" i="16"/>
  <c r="Q317" i="16"/>
  <c r="P317" i="16"/>
  <c r="O317" i="16"/>
  <c r="N317" i="16"/>
  <c r="Q316" i="16"/>
  <c r="P316" i="16"/>
  <c r="O316" i="16"/>
  <c r="N316" i="16"/>
  <c r="Q315" i="16"/>
  <c r="P315" i="16"/>
  <c r="O315" i="16"/>
  <c r="N315" i="16"/>
  <c r="Q314" i="16"/>
  <c r="P314" i="16"/>
  <c r="O314" i="16"/>
  <c r="N314" i="16"/>
  <c r="Q313" i="16"/>
  <c r="P313" i="16"/>
  <c r="O313" i="16"/>
  <c r="N313" i="16"/>
  <c r="Q312" i="16"/>
  <c r="P312" i="16"/>
  <c r="O312" i="16"/>
  <c r="N312" i="16"/>
  <c r="Q311" i="16"/>
  <c r="P311" i="16"/>
  <c r="O311" i="16"/>
  <c r="N311" i="16"/>
  <c r="Q310" i="16"/>
  <c r="P310" i="16"/>
  <c r="O310" i="16"/>
  <c r="N310" i="16"/>
  <c r="Q309" i="16"/>
  <c r="P309" i="16"/>
  <c r="O309" i="16"/>
  <c r="N309" i="16"/>
  <c r="Q308" i="16"/>
  <c r="P308" i="16"/>
  <c r="O308" i="16"/>
  <c r="N308" i="16"/>
  <c r="Q307" i="16"/>
  <c r="P307" i="16"/>
  <c r="O307" i="16"/>
  <c r="N307" i="16"/>
  <c r="Q306" i="16"/>
  <c r="P306" i="16"/>
  <c r="O306" i="16"/>
  <c r="N306" i="16"/>
  <c r="Q305" i="16"/>
  <c r="P305" i="16"/>
  <c r="O305" i="16"/>
  <c r="N305" i="16"/>
  <c r="Q304" i="16"/>
  <c r="P304" i="16"/>
  <c r="O304" i="16"/>
  <c r="N304" i="16"/>
  <c r="Q303" i="16"/>
  <c r="P303" i="16"/>
  <c r="O303" i="16"/>
  <c r="N303" i="16"/>
  <c r="Q302" i="16"/>
  <c r="P302" i="16"/>
  <c r="O302" i="16"/>
  <c r="N302" i="16"/>
  <c r="Q301" i="16"/>
  <c r="P301" i="16"/>
  <c r="O301" i="16"/>
  <c r="N301" i="16"/>
  <c r="Q300" i="16"/>
  <c r="P300" i="16"/>
  <c r="O300" i="16"/>
  <c r="N300" i="16"/>
  <c r="Q299" i="16"/>
  <c r="P299" i="16"/>
  <c r="O299" i="16"/>
  <c r="N299" i="16"/>
  <c r="Q298" i="16"/>
  <c r="P298" i="16"/>
  <c r="O298" i="16"/>
  <c r="N298" i="16"/>
  <c r="Q297" i="16"/>
  <c r="P297" i="16"/>
  <c r="O297" i="16"/>
  <c r="N297" i="16"/>
  <c r="Q296" i="16"/>
  <c r="P296" i="16"/>
  <c r="O296" i="16"/>
  <c r="N296" i="16"/>
  <c r="Q295" i="16"/>
  <c r="P295" i="16"/>
  <c r="O295" i="16"/>
  <c r="N295" i="16"/>
  <c r="Q294" i="16"/>
  <c r="P294" i="16"/>
  <c r="O294" i="16"/>
  <c r="N294" i="16"/>
  <c r="Q293" i="16"/>
  <c r="P293" i="16"/>
  <c r="O293" i="16"/>
  <c r="N293" i="16"/>
  <c r="Q292" i="16"/>
  <c r="P292" i="16"/>
  <c r="O292" i="16"/>
  <c r="N292" i="16"/>
  <c r="Q291" i="16"/>
  <c r="P291" i="16"/>
  <c r="O291" i="16"/>
  <c r="N291" i="16"/>
  <c r="Q290" i="16"/>
  <c r="P290" i="16"/>
  <c r="O290" i="16"/>
  <c r="N290" i="16"/>
  <c r="Q289" i="16"/>
  <c r="P289" i="16"/>
  <c r="O289" i="16"/>
  <c r="N289" i="16"/>
  <c r="Q288" i="16"/>
  <c r="P288" i="16"/>
  <c r="O288" i="16"/>
  <c r="N288" i="16"/>
  <c r="Q287" i="16"/>
  <c r="P287" i="16"/>
  <c r="O287" i="16"/>
  <c r="N287" i="16"/>
  <c r="Q286" i="16"/>
  <c r="P286" i="16"/>
  <c r="O286" i="16"/>
  <c r="N286" i="16"/>
  <c r="Q285" i="16"/>
  <c r="P285" i="16"/>
  <c r="O285" i="16"/>
  <c r="N285" i="16"/>
  <c r="Q284" i="16"/>
  <c r="P284" i="16"/>
  <c r="O284" i="16"/>
  <c r="N284" i="16"/>
  <c r="Q283" i="16"/>
  <c r="P283" i="16"/>
  <c r="O283" i="16"/>
  <c r="N283" i="16"/>
  <c r="Q282" i="16"/>
  <c r="P282" i="16"/>
  <c r="O282" i="16"/>
  <c r="N282" i="16"/>
  <c r="Q281" i="16"/>
  <c r="P281" i="16"/>
  <c r="O281" i="16"/>
  <c r="N281" i="16"/>
  <c r="Q280" i="16"/>
  <c r="P280" i="16"/>
  <c r="O280" i="16"/>
  <c r="N280" i="16"/>
  <c r="Q279" i="16"/>
  <c r="P279" i="16"/>
  <c r="O279" i="16"/>
  <c r="N279" i="16"/>
  <c r="Q278" i="16"/>
  <c r="P278" i="16"/>
  <c r="O278" i="16"/>
  <c r="N278" i="16"/>
  <c r="Q277" i="16"/>
  <c r="P277" i="16"/>
  <c r="O277" i="16"/>
  <c r="N277" i="16"/>
  <c r="Q276" i="16"/>
  <c r="P276" i="16"/>
  <c r="O276" i="16"/>
  <c r="N276" i="16"/>
  <c r="Q275" i="16"/>
  <c r="P275" i="16"/>
  <c r="O275" i="16"/>
  <c r="N275" i="16"/>
  <c r="Q274" i="16"/>
  <c r="P274" i="16"/>
  <c r="O274" i="16"/>
  <c r="N274" i="16"/>
  <c r="Q273" i="16"/>
  <c r="P273" i="16"/>
  <c r="O273" i="16"/>
  <c r="N273" i="16"/>
  <c r="Q272" i="16"/>
  <c r="P272" i="16"/>
  <c r="O272" i="16"/>
  <c r="N272" i="16"/>
  <c r="Q271" i="16"/>
  <c r="P271" i="16"/>
  <c r="O271" i="16"/>
  <c r="N271" i="16"/>
  <c r="Q270" i="16"/>
  <c r="P270" i="16"/>
  <c r="O270" i="16"/>
  <c r="N270" i="16"/>
  <c r="Q269" i="16"/>
  <c r="P269" i="16"/>
  <c r="O269" i="16"/>
  <c r="N269" i="16"/>
  <c r="Q268" i="16"/>
  <c r="P268" i="16"/>
  <c r="O268" i="16"/>
  <c r="N268" i="16"/>
  <c r="Q267" i="16"/>
  <c r="P267" i="16"/>
  <c r="O267" i="16"/>
  <c r="N267" i="16"/>
  <c r="Q266" i="16"/>
  <c r="P266" i="16"/>
  <c r="O266" i="16"/>
  <c r="N266" i="16"/>
  <c r="Q265" i="16"/>
  <c r="P265" i="16"/>
  <c r="O265" i="16"/>
  <c r="N265" i="16"/>
  <c r="Q264" i="16"/>
  <c r="P264" i="16"/>
  <c r="O264" i="16"/>
  <c r="N264" i="16"/>
  <c r="Q263" i="16"/>
  <c r="P263" i="16"/>
  <c r="O263" i="16"/>
  <c r="N263" i="16"/>
  <c r="Q262" i="16"/>
  <c r="P262" i="16"/>
  <c r="O262" i="16"/>
  <c r="N262" i="16"/>
  <c r="Q261" i="16"/>
  <c r="P261" i="16"/>
  <c r="O261" i="16"/>
  <c r="N261" i="16"/>
  <c r="Q260" i="16"/>
  <c r="P260" i="16"/>
  <c r="O260" i="16"/>
  <c r="N260" i="16"/>
  <c r="Q259" i="16"/>
  <c r="P259" i="16"/>
  <c r="O259" i="16"/>
  <c r="N259" i="16"/>
  <c r="Q258" i="16"/>
  <c r="P258" i="16"/>
  <c r="O258" i="16"/>
  <c r="N258" i="16"/>
  <c r="Q257" i="16"/>
  <c r="P257" i="16"/>
  <c r="O257" i="16"/>
  <c r="N257" i="16"/>
  <c r="Q256" i="16"/>
  <c r="P256" i="16"/>
  <c r="O256" i="16"/>
  <c r="N256" i="16"/>
  <c r="Q255" i="16"/>
  <c r="P255" i="16"/>
  <c r="O255" i="16"/>
  <c r="N255" i="16"/>
  <c r="Q254" i="16"/>
  <c r="P254" i="16"/>
  <c r="O254" i="16"/>
  <c r="N254" i="16"/>
  <c r="Q253" i="16"/>
  <c r="P253" i="16"/>
  <c r="O253" i="16"/>
  <c r="N253" i="16"/>
  <c r="Q252" i="16"/>
  <c r="P252" i="16"/>
  <c r="O252" i="16"/>
  <c r="N252" i="16"/>
  <c r="Q251" i="16"/>
  <c r="P251" i="16"/>
  <c r="O251" i="16"/>
  <c r="N251" i="16"/>
  <c r="Q250" i="16"/>
  <c r="P250" i="16"/>
  <c r="O250" i="16"/>
  <c r="N250" i="16"/>
  <c r="Q249" i="16"/>
  <c r="P249" i="16"/>
  <c r="O249" i="16"/>
  <c r="N249" i="16"/>
  <c r="Q248" i="16"/>
  <c r="P248" i="16"/>
  <c r="O248" i="16"/>
  <c r="N248" i="16"/>
  <c r="Q247" i="16"/>
  <c r="P247" i="16"/>
  <c r="O247" i="16"/>
  <c r="N247" i="16"/>
  <c r="Q246" i="16"/>
  <c r="P246" i="16"/>
  <c r="O246" i="16"/>
  <c r="N246" i="16"/>
  <c r="Q245" i="16"/>
  <c r="P245" i="16"/>
  <c r="O245" i="16"/>
  <c r="N245" i="16"/>
  <c r="Q244" i="16"/>
  <c r="P244" i="16"/>
  <c r="O244" i="16"/>
  <c r="N244" i="16"/>
  <c r="Q243" i="16"/>
  <c r="P243" i="16"/>
  <c r="O243" i="16"/>
  <c r="N243" i="16"/>
  <c r="Q242" i="16"/>
  <c r="P242" i="16"/>
  <c r="O242" i="16"/>
  <c r="N242" i="16"/>
  <c r="Q241" i="16"/>
  <c r="P241" i="16"/>
  <c r="O241" i="16"/>
  <c r="N241" i="16"/>
  <c r="Q240" i="16"/>
  <c r="P240" i="16"/>
  <c r="O240" i="16"/>
  <c r="N240" i="16"/>
  <c r="Q239" i="16"/>
  <c r="P239" i="16"/>
  <c r="O239" i="16"/>
  <c r="N239" i="16"/>
  <c r="Q238" i="16"/>
  <c r="P238" i="16"/>
  <c r="O238" i="16"/>
  <c r="N238" i="16"/>
  <c r="Q237" i="16"/>
  <c r="P237" i="16"/>
  <c r="O237" i="16"/>
  <c r="N237" i="16"/>
  <c r="Q236" i="16"/>
  <c r="P236" i="16"/>
  <c r="O236" i="16"/>
  <c r="N236" i="16"/>
  <c r="Q235" i="16"/>
  <c r="P235" i="16"/>
  <c r="O235" i="16"/>
  <c r="N235" i="16"/>
  <c r="Q234" i="16"/>
  <c r="P234" i="16"/>
  <c r="O234" i="16"/>
  <c r="N234" i="16"/>
  <c r="Q233" i="16"/>
  <c r="P233" i="16"/>
  <c r="O233" i="16"/>
  <c r="N233" i="16"/>
  <c r="Q232" i="16"/>
  <c r="P232" i="16"/>
  <c r="O232" i="16"/>
  <c r="N232" i="16"/>
  <c r="Q231" i="16"/>
  <c r="P231" i="16"/>
  <c r="O231" i="16"/>
  <c r="N231" i="16"/>
  <c r="Q230" i="16"/>
  <c r="P230" i="16"/>
  <c r="O230" i="16"/>
  <c r="N230" i="16"/>
  <c r="Q229" i="16"/>
  <c r="P229" i="16"/>
  <c r="O229" i="16"/>
  <c r="N229" i="16"/>
  <c r="Q228" i="16"/>
  <c r="P228" i="16"/>
  <c r="O228" i="16"/>
  <c r="N228" i="16"/>
  <c r="Q227" i="16"/>
  <c r="P227" i="16"/>
  <c r="O227" i="16"/>
  <c r="N227" i="16"/>
  <c r="Q226" i="16"/>
  <c r="P226" i="16"/>
  <c r="O226" i="16"/>
  <c r="N226" i="16"/>
  <c r="Q225" i="16"/>
  <c r="P225" i="16"/>
  <c r="O225" i="16"/>
  <c r="N225" i="16"/>
  <c r="Q224" i="16"/>
  <c r="P224" i="16"/>
  <c r="O224" i="16"/>
  <c r="N224" i="16"/>
  <c r="Q223" i="16"/>
  <c r="P223" i="16"/>
  <c r="O223" i="16"/>
  <c r="N223" i="16"/>
  <c r="Q222" i="16"/>
  <c r="P222" i="16"/>
  <c r="O222" i="16"/>
  <c r="N222" i="16"/>
  <c r="Q221" i="16"/>
  <c r="P221" i="16"/>
  <c r="O221" i="16"/>
  <c r="N221" i="16"/>
  <c r="Q220" i="16"/>
  <c r="P220" i="16"/>
  <c r="O220" i="16"/>
  <c r="N220" i="16"/>
  <c r="Q219" i="16"/>
  <c r="P219" i="16"/>
  <c r="O219" i="16"/>
  <c r="N219" i="16"/>
  <c r="Q218" i="16"/>
  <c r="P218" i="16"/>
  <c r="O218" i="16"/>
  <c r="N218" i="16"/>
  <c r="Q217" i="16"/>
  <c r="P217" i="16"/>
  <c r="O217" i="16"/>
  <c r="N217" i="16"/>
  <c r="Q216" i="16"/>
  <c r="P216" i="16"/>
  <c r="O216" i="16"/>
  <c r="N216" i="16"/>
  <c r="Q215" i="16"/>
  <c r="P215" i="16"/>
  <c r="O215" i="16"/>
  <c r="N215" i="16"/>
  <c r="Q214" i="16"/>
  <c r="P214" i="16"/>
  <c r="O214" i="16"/>
  <c r="N214" i="16"/>
  <c r="Q213" i="16"/>
  <c r="P213" i="16"/>
  <c r="O213" i="16"/>
  <c r="N213" i="16"/>
  <c r="Q212" i="16"/>
  <c r="P212" i="16"/>
  <c r="O212" i="16"/>
  <c r="N212" i="16"/>
  <c r="Q211" i="16"/>
  <c r="P211" i="16"/>
  <c r="O211" i="16"/>
  <c r="N211" i="16"/>
  <c r="Q210" i="16"/>
  <c r="P210" i="16"/>
  <c r="O210" i="16"/>
  <c r="N210" i="16"/>
  <c r="Q209" i="16"/>
  <c r="P209" i="16"/>
  <c r="O209" i="16"/>
  <c r="N209" i="16"/>
  <c r="Q208" i="16"/>
  <c r="P208" i="16"/>
  <c r="O208" i="16"/>
  <c r="N208" i="16"/>
  <c r="Q207" i="16"/>
  <c r="P207" i="16"/>
  <c r="O207" i="16"/>
  <c r="N207" i="16"/>
  <c r="Q206" i="16"/>
  <c r="P206" i="16"/>
  <c r="O206" i="16"/>
  <c r="N206" i="16"/>
  <c r="Q205" i="16"/>
  <c r="P205" i="16"/>
  <c r="O205" i="16"/>
  <c r="N205" i="16"/>
  <c r="Q204" i="16"/>
  <c r="P204" i="16"/>
  <c r="O204" i="16"/>
  <c r="N204" i="16"/>
  <c r="Q203" i="16"/>
  <c r="P203" i="16"/>
  <c r="O203" i="16"/>
  <c r="N203" i="16"/>
  <c r="Q202" i="16"/>
  <c r="P202" i="16"/>
  <c r="O202" i="16"/>
  <c r="N202" i="16"/>
  <c r="Q201" i="16"/>
  <c r="P201" i="16"/>
  <c r="O201" i="16"/>
  <c r="N201" i="16"/>
  <c r="Q200" i="16"/>
  <c r="P200" i="16"/>
  <c r="O200" i="16"/>
  <c r="N200" i="16"/>
  <c r="Q199" i="16"/>
  <c r="P199" i="16"/>
  <c r="O199" i="16"/>
  <c r="N199" i="16"/>
  <c r="Q198" i="16"/>
  <c r="P198" i="16"/>
  <c r="O198" i="16"/>
  <c r="N198" i="16"/>
  <c r="Q197" i="16"/>
  <c r="P197" i="16"/>
  <c r="O197" i="16"/>
  <c r="N197" i="16"/>
  <c r="Q196" i="16"/>
  <c r="P196" i="16"/>
  <c r="O196" i="16"/>
  <c r="N196" i="16"/>
  <c r="Q195" i="16"/>
  <c r="P195" i="16"/>
  <c r="O195" i="16"/>
  <c r="N195" i="16"/>
  <c r="Q194" i="16"/>
  <c r="P194" i="16"/>
  <c r="O194" i="16"/>
  <c r="N194" i="16"/>
  <c r="Q193" i="16"/>
  <c r="P193" i="16"/>
  <c r="O193" i="16"/>
  <c r="N193" i="16"/>
  <c r="Q192" i="16"/>
  <c r="P192" i="16"/>
  <c r="O192" i="16"/>
  <c r="N192" i="16"/>
  <c r="Q191" i="16"/>
  <c r="P191" i="16"/>
  <c r="O191" i="16"/>
  <c r="N191" i="16"/>
  <c r="Q190" i="16"/>
  <c r="P190" i="16"/>
  <c r="O190" i="16"/>
  <c r="N190" i="16"/>
  <c r="Q189" i="16"/>
  <c r="P189" i="16"/>
  <c r="O189" i="16"/>
  <c r="N189" i="16"/>
  <c r="Q188" i="16"/>
  <c r="P188" i="16"/>
  <c r="O188" i="16"/>
  <c r="N188" i="16"/>
  <c r="Q187" i="16"/>
  <c r="P187" i="16"/>
  <c r="O187" i="16"/>
  <c r="N187" i="16"/>
  <c r="Q186" i="16"/>
  <c r="P186" i="16"/>
  <c r="O186" i="16"/>
  <c r="N186" i="16"/>
  <c r="Q185" i="16"/>
  <c r="P185" i="16"/>
  <c r="O185" i="16"/>
  <c r="N185" i="16"/>
  <c r="Q184" i="16"/>
  <c r="P184" i="16"/>
  <c r="O184" i="16"/>
  <c r="N184" i="16"/>
  <c r="Q183" i="16"/>
  <c r="P183" i="16"/>
  <c r="O183" i="16"/>
  <c r="N183" i="16"/>
  <c r="Q182" i="16"/>
  <c r="P182" i="16"/>
  <c r="O182" i="16"/>
  <c r="N182" i="16"/>
  <c r="Q181" i="16"/>
  <c r="P181" i="16"/>
  <c r="O181" i="16"/>
  <c r="N181" i="16"/>
  <c r="Q180" i="16"/>
  <c r="P180" i="16"/>
  <c r="O180" i="16"/>
  <c r="N180" i="16"/>
  <c r="Q179" i="16"/>
  <c r="P179" i="16"/>
  <c r="O179" i="16"/>
  <c r="N179" i="16"/>
  <c r="Q178" i="16"/>
  <c r="P178" i="16"/>
  <c r="O178" i="16"/>
  <c r="N178" i="16"/>
  <c r="Q177" i="16"/>
  <c r="P177" i="16"/>
  <c r="O177" i="16"/>
  <c r="N177" i="16"/>
  <c r="Q176" i="16"/>
  <c r="P176" i="16"/>
  <c r="O176" i="16"/>
  <c r="N176" i="16"/>
  <c r="Q175" i="16"/>
  <c r="P175" i="16"/>
  <c r="O175" i="16"/>
  <c r="N175" i="16"/>
  <c r="Q174" i="16"/>
  <c r="P174" i="16"/>
  <c r="O174" i="16"/>
  <c r="N174" i="16"/>
  <c r="Q173" i="16"/>
  <c r="P173" i="16"/>
  <c r="O173" i="16"/>
  <c r="N173" i="16"/>
  <c r="Q172" i="16"/>
  <c r="P172" i="16"/>
  <c r="O172" i="16"/>
  <c r="N172" i="16"/>
  <c r="Q171" i="16"/>
  <c r="P171" i="16"/>
  <c r="O171" i="16"/>
  <c r="N171" i="16"/>
  <c r="Q170" i="16"/>
  <c r="P170" i="16"/>
  <c r="O170" i="16"/>
  <c r="N170" i="16"/>
  <c r="Q169" i="16"/>
  <c r="P169" i="16"/>
  <c r="O169" i="16"/>
  <c r="N169" i="16"/>
  <c r="Q168" i="16"/>
  <c r="P168" i="16"/>
  <c r="O168" i="16"/>
  <c r="N168" i="16"/>
  <c r="Q167" i="16"/>
  <c r="P167" i="16"/>
  <c r="O167" i="16"/>
  <c r="N167" i="16"/>
  <c r="Q166" i="16"/>
  <c r="P166" i="16"/>
  <c r="O166" i="16"/>
  <c r="N166" i="16"/>
  <c r="Q165" i="16"/>
  <c r="P165" i="16"/>
  <c r="O165" i="16"/>
  <c r="N165" i="16"/>
  <c r="Q164" i="16"/>
  <c r="P164" i="16"/>
  <c r="O164" i="16"/>
  <c r="N164" i="16"/>
  <c r="Q163" i="16"/>
  <c r="P163" i="16"/>
  <c r="O163" i="16"/>
  <c r="N163" i="16"/>
  <c r="Q162" i="16"/>
  <c r="P162" i="16"/>
  <c r="O162" i="16"/>
  <c r="N162" i="16"/>
  <c r="Q161" i="16"/>
  <c r="P161" i="16"/>
  <c r="O161" i="16"/>
  <c r="N161" i="16"/>
  <c r="Q160" i="16"/>
  <c r="P160" i="16"/>
  <c r="O160" i="16"/>
  <c r="N160" i="16"/>
  <c r="Q159" i="16"/>
  <c r="P159" i="16"/>
  <c r="O159" i="16"/>
  <c r="N159" i="16"/>
  <c r="Q158" i="16"/>
  <c r="P158" i="16"/>
  <c r="O158" i="16"/>
  <c r="N158" i="16"/>
  <c r="Q157" i="16"/>
  <c r="P157" i="16"/>
  <c r="O157" i="16"/>
  <c r="N157" i="16"/>
  <c r="Q156" i="16"/>
  <c r="P156" i="16"/>
  <c r="O156" i="16"/>
  <c r="N156" i="16"/>
  <c r="Q155" i="16"/>
  <c r="P155" i="16"/>
  <c r="O155" i="16"/>
  <c r="N155" i="16"/>
  <c r="Q154" i="16"/>
  <c r="P154" i="16"/>
  <c r="O154" i="16"/>
  <c r="N154" i="16"/>
  <c r="Q153" i="16"/>
  <c r="P153" i="16"/>
  <c r="O153" i="16"/>
  <c r="N153" i="16"/>
  <c r="Q152" i="16"/>
  <c r="P152" i="16"/>
  <c r="O152" i="16"/>
  <c r="N152" i="16"/>
  <c r="Q151" i="16"/>
  <c r="P151" i="16"/>
  <c r="O151" i="16"/>
  <c r="N151" i="16"/>
  <c r="Q150" i="16"/>
  <c r="P150" i="16"/>
  <c r="O150" i="16"/>
  <c r="N150" i="16"/>
  <c r="Q149" i="16"/>
  <c r="P149" i="16"/>
  <c r="O149" i="16"/>
  <c r="N149" i="16"/>
  <c r="Q148" i="16"/>
  <c r="P148" i="16"/>
  <c r="O148" i="16"/>
  <c r="N148" i="16"/>
  <c r="Q147" i="16"/>
  <c r="P147" i="16"/>
  <c r="O147" i="16"/>
  <c r="N147" i="16"/>
  <c r="Q146" i="16"/>
  <c r="P146" i="16"/>
  <c r="O146" i="16"/>
  <c r="N146" i="16"/>
  <c r="Q145" i="16"/>
  <c r="P145" i="16"/>
  <c r="O145" i="16"/>
  <c r="N145" i="16"/>
  <c r="Q144" i="16"/>
  <c r="P144" i="16"/>
  <c r="O144" i="16"/>
  <c r="N144" i="16"/>
  <c r="Q143" i="16"/>
  <c r="P143" i="16"/>
  <c r="O143" i="16"/>
  <c r="N143" i="16"/>
  <c r="Q142" i="16"/>
  <c r="P142" i="16"/>
  <c r="O142" i="16"/>
  <c r="N142" i="16"/>
  <c r="Q141" i="16"/>
  <c r="P141" i="16"/>
  <c r="O141" i="16"/>
  <c r="N141" i="16"/>
  <c r="Q140" i="16"/>
  <c r="P140" i="16"/>
  <c r="O140" i="16"/>
  <c r="N140" i="16"/>
  <c r="Q139" i="16"/>
  <c r="P139" i="16"/>
  <c r="O139" i="16"/>
  <c r="N139" i="16"/>
  <c r="Q138" i="16"/>
  <c r="P138" i="16"/>
  <c r="O138" i="16"/>
  <c r="N138" i="16"/>
  <c r="Q137" i="16"/>
  <c r="P137" i="16"/>
  <c r="O137" i="16"/>
  <c r="N137" i="16"/>
  <c r="Q136" i="16"/>
  <c r="P136" i="16"/>
  <c r="O136" i="16"/>
  <c r="N136" i="16"/>
  <c r="Q135" i="16"/>
  <c r="P135" i="16"/>
  <c r="O135" i="16"/>
  <c r="N135" i="16"/>
  <c r="Q134" i="16"/>
  <c r="P134" i="16"/>
  <c r="O134" i="16"/>
  <c r="N134" i="16"/>
  <c r="Q133" i="16"/>
  <c r="P133" i="16"/>
  <c r="O133" i="16"/>
  <c r="N133" i="16"/>
  <c r="Q132" i="16"/>
  <c r="P132" i="16"/>
  <c r="O132" i="16"/>
  <c r="N132" i="16"/>
  <c r="Q131" i="16"/>
  <c r="P131" i="16"/>
  <c r="O131" i="16"/>
  <c r="N131" i="16"/>
  <c r="Q130" i="16"/>
  <c r="P130" i="16"/>
  <c r="O130" i="16"/>
  <c r="N130" i="16"/>
  <c r="Q129" i="16"/>
  <c r="P129" i="16"/>
  <c r="O129" i="16"/>
  <c r="N129" i="16"/>
  <c r="Q128" i="16"/>
  <c r="P128" i="16"/>
  <c r="O128" i="16"/>
  <c r="N128" i="16"/>
  <c r="Q127" i="16"/>
  <c r="P127" i="16"/>
  <c r="O127" i="16"/>
  <c r="N127" i="16"/>
  <c r="Q126" i="16"/>
  <c r="P126" i="16"/>
  <c r="O126" i="16"/>
  <c r="N126" i="16"/>
  <c r="Q125" i="16"/>
  <c r="P125" i="16"/>
  <c r="O125" i="16"/>
  <c r="N125" i="16"/>
  <c r="Q124" i="16"/>
  <c r="P124" i="16"/>
  <c r="O124" i="16"/>
  <c r="N124" i="16"/>
  <c r="Q123" i="16"/>
  <c r="P123" i="16"/>
  <c r="O123" i="16"/>
  <c r="N123" i="16"/>
  <c r="Q122" i="16"/>
  <c r="P122" i="16"/>
  <c r="O122" i="16"/>
  <c r="N122" i="16"/>
  <c r="Q121" i="16"/>
  <c r="P121" i="16"/>
  <c r="O121" i="16"/>
  <c r="N121" i="16"/>
  <c r="Q120" i="16"/>
  <c r="P120" i="16"/>
  <c r="O120" i="16"/>
  <c r="N120" i="16"/>
  <c r="Q119" i="16"/>
  <c r="P119" i="16"/>
  <c r="O119" i="16"/>
  <c r="N119" i="16"/>
  <c r="Q118" i="16"/>
  <c r="P118" i="16"/>
  <c r="O118" i="16"/>
  <c r="N118" i="16"/>
  <c r="Q117" i="16"/>
  <c r="P117" i="16"/>
  <c r="O117" i="16"/>
  <c r="N117" i="16"/>
  <c r="Q116" i="16"/>
  <c r="P116" i="16"/>
  <c r="O116" i="16"/>
  <c r="N116" i="16"/>
  <c r="Q115" i="16"/>
  <c r="P115" i="16"/>
  <c r="O115" i="16"/>
  <c r="N115" i="16"/>
  <c r="Q114" i="16"/>
  <c r="P114" i="16"/>
  <c r="O114" i="16"/>
  <c r="N114" i="16"/>
  <c r="Q113" i="16"/>
  <c r="P113" i="16"/>
  <c r="O113" i="16"/>
  <c r="N113" i="16"/>
  <c r="Q112" i="16"/>
  <c r="P112" i="16"/>
  <c r="O112" i="16"/>
  <c r="N112" i="16"/>
  <c r="Q111" i="16"/>
  <c r="P111" i="16"/>
  <c r="O111" i="16"/>
  <c r="N111" i="16"/>
  <c r="Q110" i="16"/>
  <c r="P110" i="16"/>
  <c r="O110" i="16"/>
  <c r="N110" i="16"/>
  <c r="Q109" i="16"/>
  <c r="P109" i="16"/>
  <c r="O109" i="16"/>
  <c r="N109" i="16"/>
  <c r="Q108" i="16"/>
  <c r="P108" i="16"/>
  <c r="O108" i="16"/>
  <c r="N108" i="16"/>
  <c r="Q107" i="16"/>
  <c r="P107" i="16"/>
  <c r="O107" i="16"/>
  <c r="N107" i="16"/>
  <c r="Q106" i="16"/>
  <c r="P106" i="16"/>
  <c r="O106" i="16"/>
  <c r="N106" i="16"/>
  <c r="Q105" i="16"/>
  <c r="P105" i="16"/>
  <c r="O105" i="16"/>
  <c r="N105" i="16"/>
  <c r="Q104" i="16"/>
  <c r="P104" i="16"/>
  <c r="O104" i="16"/>
  <c r="N104" i="16"/>
  <c r="Z103" i="16"/>
  <c r="Y103" i="16"/>
  <c r="X103" i="16"/>
  <c r="W103" i="16"/>
  <c r="V103" i="16"/>
  <c r="U103" i="16"/>
  <c r="T103" i="16"/>
  <c r="S103" i="16"/>
  <c r="R103" i="16"/>
  <c r="Q103" i="16"/>
  <c r="P103" i="16"/>
  <c r="O103" i="16"/>
  <c r="N103" i="16"/>
  <c r="Z102" i="16"/>
  <c r="Y102" i="16"/>
  <c r="X102" i="16"/>
  <c r="W102" i="16"/>
  <c r="V102" i="16"/>
  <c r="U102" i="16"/>
  <c r="T102" i="16"/>
  <c r="S102" i="16"/>
  <c r="R102" i="16"/>
  <c r="Q102" i="16"/>
  <c r="P102" i="16"/>
  <c r="O102" i="16"/>
  <c r="N102" i="16"/>
  <c r="Z101" i="16"/>
  <c r="Y101" i="16"/>
  <c r="X101" i="16"/>
  <c r="W101" i="16"/>
  <c r="V101" i="16"/>
  <c r="U101" i="16"/>
  <c r="T101" i="16"/>
  <c r="S101" i="16"/>
  <c r="R101" i="16"/>
  <c r="Q101" i="16"/>
  <c r="P101" i="16"/>
  <c r="O101" i="16"/>
  <c r="N101" i="16"/>
  <c r="Z100" i="16"/>
  <c r="Y100" i="16"/>
  <c r="X100" i="16"/>
  <c r="W100" i="16"/>
  <c r="V100" i="16"/>
  <c r="U100" i="16"/>
  <c r="T100" i="16"/>
  <c r="S100" i="16"/>
  <c r="R100" i="16"/>
  <c r="Q100" i="16"/>
  <c r="P100" i="16"/>
  <c r="O100" i="16"/>
  <c r="N100" i="16"/>
  <c r="Z99" i="16"/>
  <c r="Y99" i="16"/>
  <c r="X99" i="16"/>
  <c r="W99" i="16"/>
  <c r="V99" i="16"/>
  <c r="U99" i="16"/>
  <c r="T99" i="16"/>
  <c r="S99" i="16"/>
  <c r="R99" i="16"/>
  <c r="Q99" i="16"/>
  <c r="P99" i="16"/>
  <c r="O99" i="16"/>
  <c r="N99" i="16"/>
  <c r="Z98" i="16"/>
  <c r="Y98" i="16"/>
  <c r="X98" i="16"/>
  <c r="W98" i="16"/>
  <c r="V98" i="16"/>
  <c r="U98" i="16"/>
  <c r="T98" i="16"/>
  <c r="S98" i="16"/>
  <c r="R98" i="16"/>
  <c r="Q98" i="16"/>
  <c r="P98" i="16"/>
  <c r="O98" i="16"/>
  <c r="N98" i="16"/>
  <c r="Z97" i="16"/>
  <c r="Y97" i="16"/>
  <c r="X97" i="16"/>
  <c r="W97" i="16"/>
  <c r="V97" i="16"/>
  <c r="U97" i="16"/>
  <c r="T97" i="16"/>
  <c r="S97" i="16"/>
  <c r="R97" i="16"/>
  <c r="Q97" i="16"/>
  <c r="P97" i="16"/>
  <c r="O97" i="16"/>
  <c r="N97" i="16"/>
  <c r="Z96" i="16"/>
  <c r="Y96" i="16"/>
  <c r="X96" i="16"/>
  <c r="W96" i="16"/>
  <c r="V96" i="16"/>
  <c r="U96" i="16"/>
  <c r="T96" i="16"/>
  <c r="S96" i="16"/>
  <c r="R96" i="16"/>
  <c r="Q96" i="16"/>
  <c r="P96" i="16"/>
  <c r="O96" i="16"/>
  <c r="N96" i="16"/>
  <c r="Z95" i="16"/>
  <c r="Y95" i="16"/>
  <c r="X95" i="16"/>
  <c r="W95" i="16"/>
  <c r="V95" i="16"/>
  <c r="U95" i="16"/>
  <c r="T95" i="16"/>
  <c r="S95" i="16"/>
  <c r="R95" i="16"/>
  <c r="Q95" i="16"/>
  <c r="P95" i="16"/>
  <c r="O95" i="16"/>
  <c r="N95" i="16"/>
  <c r="Z94" i="16"/>
  <c r="Y94" i="16"/>
  <c r="X94" i="16"/>
  <c r="W94" i="16"/>
  <c r="V94" i="16"/>
  <c r="U94" i="16"/>
  <c r="T94" i="16"/>
  <c r="S94" i="16"/>
  <c r="R94" i="16"/>
  <c r="Q94" i="16"/>
  <c r="P94" i="16"/>
  <c r="O94" i="16"/>
  <c r="N94" i="16"/>
  <c r="Z93" i="16"/>
  <c r="Y93" i="16"/>
  <c r="X93" i="16"/>
  <c r="W93" i="16"/>
  <c r="V93" i="16"/>
  <c r="U93" i="16"/>
  <c r="T93" i="16"/>
  <c r="S93" i="16"/>
  <c r="R93" i="16"/>
  <c r="Q93" i="16"/>
  <c r="P93" i="16"/>
  <c r="O93" i="16"/>
  <c r="N93" i="16"/>
  <c r="Z92" i="16"/>
  <c r="Y92" i="16"/>
  <c r="X92" i="16"/>
  <c r="W92" i="16"/>
  <c r="V92" i="16"/>
  <c r="U92" i="16"/>
  <c r="T92" i="16"/>
  <c r="S92" i="16"/>
  <c r="R92" i="16"/>
  <c r="Q92" i="16"/>
  <c r="P92" i="16"/>
  <c r="O92" i="16"/>
  <c r="N92" i="16"/>
  <c r="Z91" i="16"/>
  <c r="Y91" i="16"/>
  <c r="X91" i="16"/>
  <c r="W91" i="16"/>
  <c r="V91" i="16"/>
  <c r="U91" i="16"/>
  <c r="T91" i="16"/>
  <c r="S91" i="16"/>
  <c r="R91" i="16"/>
  <c r="Q91" i="16"/>
  <c r="P91" i="16"/>
  <c r="O91" i="16"/>
  <c r="N91" i="16"/>
  <c r="Z90" i="16"/>
  <c r="Y90" i="16"/>
  <c r="X90" i="16"/>
  <c r="W90" i="16"/>
  <c r="V90" i="16"/>
  <c r="U90" i="16"/>
  <c r="T90" i="16"/>
  <c r="S90" i="16"/>
  <c r="R90" i="16"/>
  <c r="Q90" i="16"/>
  <c r="P90" i="16"/>
  <c r="O90" i="16"/>
  <c r="N90" i="16"/>
  <c r="Z89" i="16"/>
  <c r="Y89" i="16"/>
  <c r="X89" i="16"/>
  <c r="W89" i="16"/>
  <c r="V89" i="16"/>
  <c r="U89" i="16"/>
  <c r="T89" i="16"/>
  <c r="S89" i="16"/>
  <c r="R89" i="16"/>
  <c r="Q89" i="16"/>
  <c r="P89" i="16"/>
  <c r="O89" i="16"/>
  <c r="N89" i="16"/>
  <c r="Z88" i="16"/>
  <c r="Y88" i="16"/>
  <c r="X88" i="16"/>
  <c r="W88" i="16"/>
  <c r="V88" i="16"/>
  <c r="U88" i="16"/>
  <c r="T88" i="16"/>
  <c r="S88" i="16"/>
  <c r="R88" i="16"/>
  <c r="Q88" i="16"/>
  <c r="P88" i="16"/>
  <c r="O88" i="16"/>
  <c r="N88" i="16"/>
  <c r="Z87" i="16"/>
  <c r="Y87" i="16"/>
  <c r="X87" i="16"/>
  <c r="W87" i="16"/>
  <c r="V87" i="16"/>
  <c r="U87" i="16"/>
  <c r="T87" i="16"/>
  <c r="S87" i="16"/>
  <c r="R87" i="16"/>
  <c r="Q87" i="16"/>
  <c r="P87" i="16"/>
  <c r="O87" i="16"/>
  <c r="N87" i="16"/>
  <c r="Z86" i="16"/>
  <c r="Y86" i="16"/>
  <c r="X86" i="16"/>
  <c r="W86" i="16"/>
  <c r="V86" i="16"/>
  <c r="U86" i="16"/>
  <c r="T86" i="16"/>
  <c r="S86" i="16"/>
  <c r="R86" i="16"/>
  <c r="Q86" i="16"/>
  <c r="P86" i="16"/>
  <c r="O86" i="16"/>
  <c r="N86" i="16"/>
  <c r="Z85" i="16"/>
  <c r="Y85" i="16"/>
  <c r="X85" i="16"/>
  <c r="W85" i="16"/>
  <c r="V85" i="16"/>
  <c r="U85" i="16"/>
  <c r="T85" i="16"/>
  <c r="S85" i="16"/>
  <c r="R85" i="16"/>
  <c r="Q85" i="16"/>
  <c r="P85" i="16"/>
  <c r="O85" i="16"/>
  <c r="N85" i="16"/>
  <c r="Z84" i="16"/>
  <c r="Y84" i="16"/>
  <c r="X84" i="16"/>
  <c r="W84" i="16"/>
  <c r="V84" i="16"/>
  <c r="U84" i="16"/>
  <c r="T84" i="16"/>
  <c r="S84" i="16"/>
  <c r="R84" i="16"/>
  <c r="Q84" i="16"/>
  <c r="P84" i="16"/>
  <c r="O84" i="16"/>
  <c r="N84" i="16"/>
  <c r="Z83" i="16"/>
  <c r="Y83" i="16"/>
  <c r="X83" i="16"/>
  <c r="W83" i="16"/>
  <c r="V83" i="16"/>
  <c r="U83" i="16"/>
  <c r="T83" i="16"/>
  <c r="S83" i="16"/>
  <c r="R83" i="16"/>
  <c r="Q83" i="16"/>
  <c r="P83" i="16"/>
  <c r="O83" i="16"/>
  <c r="N83" i="16"/>
  <c r="Z82" i="16"/>
  <c r="Y82" i="16"/>
  <c r="X82" i="16"/>
  <c r="W82" i="16"/>
  <c r="V82" i="16"/>
  <c r="U82" i="16"/>
  <c r="T82" i="16"/>
  <c r="S82" i="16"/>
  <c r="R82" i="16"/>
  <c r="Q82" i="16"/>
  <c r="P82" i="16"/>
  <c r="O82" i="16"/>
  <c r="N82" i="16"/>
  <c r="Z81" i="16"/>
  <c r="Y81" i="16"/>
  <c r="X81" i="16"/>
  <c r="W81" i="16"/>
  <c r="V81" i="16"/>
  <c r="U81" i="16"/>
  <c r="T81" i="16"/>
  <c r="S81" i="16"/>
  <c r="R81" i="16"/>
  <c r="Q81" i="16"/>
  <c r="P81" i="16"/>
  <c r="O81" i="16"/>
  <c r="N81" i="16"/>
  <c r="Z80" i="16"/>
  <c r="Y80" i="16"/>
  <c r="X80" i="16"/>
  <c r="W80" i="16"/>
  <c r="V80" i="16"/>
  <c r="U80" i="16"/>
  <c r="T80" i="16"/>
  <c r="S80" i="16"/>
  <c r="R80" i="16"/>
  <c r="Q80" i="16"/>
  <c r="P80" i="16"/>
  <c r="O80" i="16"/>
  <c r="N80" i="16"/>
  <c r="Z79" i="16"/>
  <c r="Y79" i="16"/>
  <c r="X79" i="16"/>
  <c r="W79" i="16"/>
  <c r="V79" i="16"/>
  <c r="U79" i="16"/>
  <c r="T79" i="16"/>
  <c r="S79" i="16"/>
  <c r="R79" i="16"/>
  <c r="Q79" i="16"/>
  <c r="P79" i="16"/>
  <c r="O79" i="16"/>
  <c r="N79" i="16"/>
  <c r="Z78" i="16"/>
  <c r="Y78" i="16"/>
  <c r="X78" i="16"/>
  <c r="W78" i="16"/>
  <c r="V78" i="16"/>
  <c r="U78" i="16"/>
  <c r="T78" i="16"/>
  <c r="S78" i="16"/>
  <c r="R78" i="16"/>
  <c r="Q78" i="16"/>
  <c r="P78" i="16"/>
  <c r="O78" i="16"/>
  <c r="N78" i="16"/>
  <c r="Z77" i="16"/>
  <c r="Y77" i="16"/>
  <c r="X77" i="16"/>
  <c r="W77" i="16"/>
  <c r="V77" i="16"/>
  <c r="U77" i="16"/>
  <c r="T77" i="16"/>
  <c r="S77" i="16"/>
  <c r="R77" i="16"/>
  <c r="Q77" i="16"/>
  <c r="P77" i="16"/>
  <c r="O77" i="16"/>
  <c r="N77" i="16"/>
  <c r="Z76" i="16"/>
  <c r="Y76" i="16"/>
  <c r="X76" i="16"/>
  <c r="W76" i="16"/>
  <c r="V76" i="16"/>
  <c r="U76" i="16"/>
  <c r="T76" i="16"/>
  <c r="S76" i="16"/>
  <c r="R76" i="16"/>
  <c r="Q76" i="16"/>
  <c r="P76" i="16"/>
  <c r="O76" i="16"/>
  <c r="N76" i="16"/>
  <c r="Z75" i="16"/>
  <c r="Y75" i="16"/>
  <c r="X75" i="16"/>
  <c r="W75" i="16"/>
  <c r="V75" i="16"/>
  <c r="U75" i="16"/>
  <c r="T75" i="16"/>
  <c r="S75" i="16"/>
  <c r="R75" i="16"/>
  <c r="Q75" i="16"/>
  <c r="P75" i="16"/>
  <c r="O75" i="16"/>
  <c r="N75" i="16"/>
  <c r="Z74" i="16"/>
  <c r="Y74" i="16"/>
  <c r="X74" i="16"/>
  <c r="W74" i="16"/>
  <c r="V74" i="16"/>
  <c r="U74" i="16"/>
  <c r="T74" i="16"/>
  <c r="S74" i="16"/>
  <c r="R74" i="16"/>
  <c r="Q74" i="16"/>
  <c r="P74" i="16"/>
  <c r="O74" i="16"/>
  <c r="N74" i="16"/>
  <c r="Z73" i="16"/>
  <c r="Y73" i="16"/>
  <c r="X73" i="16"/>
  <c r="W73" i="16"/>
  <c r="V73" i="16"/>
  <c r="U73" i="16"/>
  <c r="T73" i="16"/>
  <c r="S73" i="16"/>
  <c r="R73" i="16"/>
  <c r="Q73" i="16"/>
  <c r="P73" i="16"/>
  <c r="O73" i="16"/>
  <c r="N73" i="16"/>
  <c r="Z72" i="16"/>
  <c r="Y72" i="16"/>
  <c r="X72" i="16"/>
  <c r="W72" i="16"/>
  <c r="V72" i="16"/>
  <c r="U72" i="16"/>
  <c r="T72" i="16"/>
  <c r="S72" i="16"/>
  <c r="R72" i="16"/>
  <c r="Q72" i="16"/>
  <c r="P72" i="16"/>
  <c r="O72" i="16"/>
  <c r="N72" i="16"/>
  <c r="Z71" i="16"/>
  <c r="Y71" i="16"/>
  <c r="X71" i="16"/>
  <c r="W71" i="16"/>
  <c r="V71" i="16"/>
  <c r="U71" i="16"/>
  <c r="T71" i="16"/>
  <c r="S71" i="16"/>
  <c r="R71" i="16"/>
  <c r="Q71" i="16"/>
  <c r="P71" i="16"/>
  <c r="O71" i="16"/>
  <c r="N71" i="16"/>
  <c r="Z70" i="16"/>
  <c r="Y70" i="16"/>
  <c r="X70" i="16"/>
  <c r="W70" i="16"/>
  <c r="V70" i="16"/>
  <c r="U70" i="16"/>
  <c r="T70" i="16"/>
  <c r="S70" i="16"/>
  <c r="R70" i="16"/>
  <c r="Q70" i="16"/>
  <c r="P70" i="16"/>
  <c r="O70" i="16"/>
  <c r="N70" i="16"/>
  <c r="Z69" i="16"/>
  <c r="Y69" i="16"/>
  <c r="X69" i="16"/>
  <c r="W69" i="16"/>
  <c r="V69" i="16"/>
  <c r="U69" i="16"/>
  <c r="T69" i="16"/>
  <c r="S69" i="16"/>
  <c r="R69" i="16"/>
  <c r="Q69" i="16"/>
  <c r="P69" i="16"/>
  <c r="O69" i="16"/>
  <c r="N69" i="16"/>
  <c r="Z68" i="16"/>
  <c r="Y68" i="16"/>
  <c r="X68" i="16"/>
  <c r="W68" i="16"/>
  <c r="V68" i="16"/>
  <c r="U68" i="16"/>
  <c r="T68" i="16"/>
  <c r="S68" i="16"/>
  <c r="R68" i="16"/>
  <c r="Q68" i="16"/>
  <c r="P68" i="16"/>
  <c r="O68" i="16"/>
  <c r="N68" i="16"/>
  <c r="Z67" i="16"/>
  <c r="Y67" i="16"/>
  <c r="X67" i="16"/>
  <c r="W67" i="16"/>
  <c r="V67" i="16"/>
  <c r="U67" i="16"/>
  <c r="T67" i="16"/>
  <c r="S67" i="16"/>
  <c r="R67" i="16"/>
  <c r="Q67" i="16"/>
  <c r="P67" i="16"/>
  <c r="O67" i="16"/>
  <c r="N67" i="16"/>
  <c r="Z66" i="16"/>
  <c r="Y66" i="16"/>
  <c r="X66" i="16"/>
  <c r="W66" i="16"/>
  <c r="V66" i="16"/>
  <c r="U66" i="16"/>
  <c r="T66" i="16"/>
  <c r="S66" i="16"/>
  <c r="R66" i="16"/>
  <c r="Q66" i="16"/>
  <c r="P66" i="16"/>
  <c r="O66" i="16"/>
  <c r="N66" i="16"/>
  <c r="Z65" i="16"/>
  <c r="Y65" i="16"/>
  <c r="X65" i="16"/>
  <c r="W65" i="16"/>
  <c r="V65" i="16"/>
  <c r="U65" i="16"/>
  <c r="T65" i="16"/>
  <c r="S65" i="16"/>
  <c r="R65" i="16"/>
  <c r="Q65" i="16"/>
  <c r="P65" i="16"/>
  <c r="O65" i="16"/>
  <c r="N65" i="16"/>
  <c r="Z64" i="16"/>
  <c r="Y64" i="16"/>
  <c r="X64" i="16"/>
  <c r="W64" i="16"/>
  <c r="V64" i="16"/>
  <c r="U64" i="16"/>
  <c r="T64" i="16"/>
  <c r="S64" i="16"/>
  <c r="R64" i="16"/>
  <c r="Q64" i="16"/>
  <c r="P64" i="16"/>
  <c r="O64" i="16"/>
  <c r="N64" i="16"/>
  <c r="Z63" i="16"/>
  <c r="Y63" i="16"/>
  <c r="X63" i="16"/>
  <c r="W63" i="16"/>
  <c r="V63" i="16"/>
  <c r="U63" i="16"/>
  <c r="T63" i="16"/>
  <c r="S63" i="16"/>
  <c r="R63" i="16"/>
  <c r="Q63" i="16"/>
  <c r="P63" i="16"/>
  <c r="O63" i="16"/>
  <c r="N63" i="16"/>
  <c r="Z62" i="16"/>
  <c r="Y62" i="16"/>
  <c r="X62" i="16"/>
  <c r="W62" i="16"/>
  <c r="V62" i="16"/>
  <c r="U62" i="16"/>
  <c r="T62" i="16"/>
  <c r="S62" i="16"/>
  <c r="R62" i="16"/>
  <c r="Q62" i="16"/>
  <c r="P62" i="16"/>
  <c r="O62" i="16"/>
  <c r="N62" i="16"/>
  <c r="Z61" i="16"/>
  <c r="Y61" i="16"/>
  <c r="X61" i="16"/>
  <c r="W61" i="16"/>
  <c r="V61" i="16"/>
  <c r="U61" i="16"/>
  <c r="T61" i="16"/>
  <c r="S61" i="16"/>
  <c r="R61" i="16"/>
  <c r="Q61" i="16"/>
  <c r="P61" i="16"/>
  <c r="O61" i="16"/>
  <c r="N61" i="16"/>
  <c r="Z60" i="16"/>
  <c r="Y60" i="16"/>
  <c r="X60" i="16"/>
  <c r="W60" i="16"/>
  <c r="V60" i="16"/>
  <c r="U60" i="16"/>
  <c r="T60" i="16"/>
  <c r="S60" i="16"/>
  <c r="R60" i="16"/>
  <c r="Q60" i="16"/>
  <c r="P60" i="16"/>
  <c r="O60" i="16"/>
  <c r="N60" i="16"/>
  <c r="Z59" i="16"/>
  <c r="Y59" i="16"/>
  <c r="X59" i="16"/>
  <c r="W59" i="16"/>
  <c r="V59" i="16"/>
  <c r="U59" i="16"/>
  <c r="T59" i="16"/>
  <c r="S59" i="16"/>
  <c r="R59" i="16"/>
  <c r="Q59" i="16"/>
  <c r="P59" i="16"/>
  <c r="O59" i="16"/>
  <c r="N59" i="16"/>
  <c r="Z58" i="16"/>
  <c r="Y58" i="16"/>
  <c r="X58" i="16"/>
  <c r="W58" i="16"/>
  <c r="V58" i="16"/>
  <c r="U58" i="16"/>
  <c r="T58" i="16"/>
  <c r="S58" i="16"/>
  <c r="R58" i="16"/>
  <c r="Q58" i="16"/>
  <c r="P58" i="16"/>
  <c r="O58" i="16"/>
  <c r="N58" i="16"/>
  <c r="Z57" i="16"/>
  <c r="Y57" i="16"/>
  <c r="X57" i="16"/>
  <c r="W57" i="16"/>
  <c r="V57" i="16"/>
  <c r="U57" i="16"/>
  <c r="T57" i="16"/>
  <c r="S57" i="16"/>
  <c r="R57" i="16"/>
  <c r="Q57" i="16"/>
  <c r="P57" i="16"/>
  <c r="O57" i="16"/>
  <c r="N57" i="16"/>
  <c r="Z56" i="16"/>
  <c r="Y56" i="16"/>
  <c r="X56" i="16"/>
  <c r="W56" i="16"/>
  <c r="V56" i="16"/>
  <c r="U56" i="16"/>
  <c r="T56" i="16"/>
  <c r="S56" i="16"/>
  <c r="R56" i="16"/>
  <c r="Q56" i="16"/>
  <c r="P56" i="16"/>
  <c r="O56" i="16"/>
  <c r="N56" i="16"/>
  <c r="Z55" i="16"/>
  <c r="Y55" i="16"/>
  <c r="X55" i="16"/>
  <c r="W55" i="16"/>
  <c r="V55" i="16"/>
  <c r="U55" i="16"/>
  <c r="T55" i="16"/>
  <c r="S55" i="16"/>
  <c r="R55" i="16"/>
  <c r="Q55" i="16"/>
  <c r="P55" i="16"/>
  <c r="O55" i="16"/>
  <c r="N55" i="16"/>
  <c r="Z54" i="16"/>
  <c r="Y54" i="16"/>
  <c r="X54" i="16"/>
  <c r="W54" i="16"/>
  <c r="V54" i="16"/>
  <c r="U54" i="16"/>
  <c r="T54" i="16"/>
  <c r="S54" i="16"/>
  <c r="R54" i="16"/>
  <c r="Q54" i="16"/>
  <c r="P54" i="16"/>
  <c r="O54" i="16"/>
  <c r="N54" i="16"/>
  <c r="Z53" i="16"/>
  <c r="Y53" i="16"/>
  <c r="X53" i="16"/>
  <c r="W53" i="16"/>
  <c r="V53" i="16"/>
  <c r="U53" i="16"/>
  <c r="T53" i="16"/>
  <c r="S53" i="16"/>
  <c r="R53" i="16"/>
  <c r="Q53" i="16"/>
  <c r="P53" i="16"/>
  <c r="O53" i="16"/>
  <c r="N53" i="16"/>
  <c r="Z52" i="16"/>
  <c r="Y52" i="16"/>
  <c r="X52" i="16"/>
  <c r="W52" i="16"/>
  <c r="V52" i="16"/>
  <c r="U52" i="16"/>
  <c r="T52" i="16"/>
  <c r="S52" i="16"/>
  <c r="R52" i="16"/>
  <c r="Q52" i="16"/>
  <c r="P52" i="16"/>
  <c r="O52" i="16"/>
  <c r="N52" i="16"/>
  <c r="Z51" i="16"/>
  <c r="Y51" i="16"/>
  <c r="X51" i="16"/>
  <c r="W51" i="16"/>
  <c r="V51" i="16"/>
  <c r="U51" i="16"/>
  <c r="T51" i="16"/>
  <c r="S51" i="16"/>
  <c r="R51" i="16"/>
  <c r="Q51" i="16"/>
  <c r="P51" i="16"/>
  <c r="O51" i="16"/>
  <c r="N51" i="16"/>
  <c r="Z50" i="16"/>
  <c r="Y50" i="16"/>
  <c r="X50" i="16"/>
  <c r="W50" i="16"/>
  <c r="V50" i="16"/>
  <c r="U50" i="16"/>
  <c r="T50" i="16"/>
  <c r="S50" i="16"/>
  <c r="R50" i="16"/>
  <c r="Q50" i="16"/>
  <c r="P50" i="16"/>
  <c r="O50" i="16"/>
  <c r="N50" i="16"/>
  <c r="Z49" i="16"/>
  <c r="Y49" i="16"/>
  <c r="X49" i="16"/>
  <c r="W49" i="16"/>
  <c r="V49" i="16"/>
  <c r="U49" i="16"/>
  <c r="T49" i="16"/>
  <c r="S49" i="16"/>
  <c r="R49" i="16"/>
  <c r="Q49" i="16"/>
  <c r="P49" i="16"/>
  <c r="O49" i="16"/>
  <c r="N49" i="16"/>
  <c r="Z48" i="16"/>
  <c r="Y48" i="16"/>
  <c r="X48" i="16"/>
  <c r="W48" i="16"/>
  <c r="V48" i="16"/>
  <c r="U48" i="16"/>
  <c r="T48" i="16"/>
  <c r="S48" i="16"/>
  <c r="R48" i="16"/>
  <c r="Q48" i="16"/>
  <c r="P48" i="16"/>
  <c r="O48" i="16"/>
  <c r="N48" i="16"/>
  <c r="Z47" i="16"/>
  <c r="Y47" i="16"/>
  <c r="X47" i="16"/>
  <c r="W47" i="16"/>
  <c r="V47" i="16"/>
  <c r="U47" i="16"/>
  <c r="T47" i="16"/>
  <c r="S47" i="16"/>
  <c r="R47" i="16"/>
  <c r="Q47" i="16"/>
  <c r="P47" i="16"/>
  <c r="O47" i="16"/>
  <c r="N47" i="16"/>
  <c r="Z46" i="16"/>
  <c r="Y46" i="16"/>
  <c r="X46" i="16"/>
  <c r="W46" i="16"/>
  <c r="V46" i="16"/>
  <c r="U46" i="16"/>
  <c r="T46" i="16"/>
  <c r="S46" i="16"/>
  <c r="R46" i="16"/>
  <c r="Q46" i="16"/>
  <c r="P46" i="16"/>
  <c r="O46" i="16"/>
  <c r="N46" i="16"/>
  <c r="Z45" i="16"/>
  <c r="Y45" i="16"/>
  <c r="X45" i="16"/>
  <c r="W45" i="16"/>
  <c r="V45" i="16"/>
  <c r="U45" i="16"/>
  <c r="T45" i="16"/>
  <c r="S45" i="16"/>
  <c r="R45" i="16"/>
  <c r="Q45" i="16"/>
  <c r="P45" i="16"/>
  <c r="O45" i="16"/>
  <c r="N45" i="16"/>
  <c r="Z44" i="16"/>
  <c r="Y44" i="16"/>
  <c r="X44" i="16"/>
  <c r="W44" i="16"/>
  <c r="V44" i="16"/>
  <c r="U44" i="16"/>
  <c r="T44" i="16"/>
  <c r="S44" i="16"/>
  <c r="R44" i="16"/>
  <c r="Q44" i="16"/>
  <c r="P44" i="16"/>
  <c r="O44" i="16"/>
  <c r="N44" i="16"/>
  <c r="Z43" i="16"/>
  <c r="Y43" i="16"/>
  <c r="X43" i="16"/>
  <c r="W43" i="16"/>
  <c r="V43" i="16"/>
  <c r="U43" i="16"/>
  <c r="T43" i="16"/>
  <c r="S43" i="16"/>
  <c r="R43" i="16"/>
  <c r="Q43" i="16"/>
  <c r="P43" i="16"/>
  <c r="O43" i="16"/>
  <c r="N43" i="16"/>
  <c r="Z42" i="16"/>
  <c r="Y42" i="16"/>
  <c r="X42" i="16"/>
  <c r="W42" i="16"/>
  <c r="V42" i="16"/>
  <c r="U42" i="16"/>
  <c r="T42" i="16"/>
  <c r="S42" i="16"/>
  <c r="R42" i="16"/>
  <c r="Q42" i="16"/>
  <c r="P42" i="16"/>
  <c r="O42" i="16"/>
  <c r="N42" i="16"/>
  <c r="Z41" i="16"/>
  <c r="Y41" i="16"/>
  <c r="X41" i="16"/>
  <c r="W41" i="16"/>
  <c r="V41" i="16"/>
  <c r="U41" i="16"/>
  <c r="T41" i="16"/>
  <c r="S41" i="16"/>
  <c r="R41" i="16"/>
  <c r="Q41" i="16"/>
  <c r="P41" i="16"/>
  <c r="O41" i="16"/>
  <c r="N41" i="16"/>
  <c r="Z40" i="16"/>
  <c r="Y40" i="16"/>
  <c r="X40" i="16"/>
  <c r="W40" i="16"/>
  <c r="V40" i="16"/>
  <c r="U40" i="16"/>
  <c r="T40" i="16"/>
  <c r="S40" i="16"/>
  <c r="R40" i="16"/>
  <c r="Q40" i="16"/>
  <c r="P40" i="16"/>
  <c r="O40" i="16"/>
  <c r="N40" i="16"/>
  <c r="Z39" i="16"/>
  <c r="Y39" i="16"/>
  <c r="X39" i="16"/>
  <c r="W39" i="16"/>
  <c r="V39" i="16"/>
  <c r="U39" i="16"/>
  <c r="T39" i="16"/>
  <c r="S39" i="16"/>
  <c r="R39" i="16"/>
  <c r="Q39" i="16"/>
  <c r="P39" i="16"/>
  <c r="O39" i="16"/>
  <c r="N39" i="16"/>
  <c r="Z38" i="16"/>
  <c r="Y38" i="16"/>
  <c r="X38" i="16"/>
  <c r="W38" i="16"/>
  <c r="V38" i="16"/>
  <c r="U38" i="16"/>
  <c r="T38" i="16"/>
  <c r="S38" i="16"/>
  <c r="R38" i="16"/>
  <c r="Q38" i="16"/>
  <c r="P38" i="16"/>
  <c r="O38" i="16"/>
  <c r="N38" i="16"/>
  <c r="Z37" i="16"/>
  <c r="Y37" i="16"/>
  <c r="X37" i="16"/>
  <c r="W37" i="16"/>
  <c r="V37" i="16"/>
  <c r="U37" i="16"/>
  <c r="T37" i="16"/>
  <c r="S37" i="16"/>
  <c r="R37" i="16"/>
  <c r="Q37" i="16"/>
  <c r="P37" i="16"/>
  <c r="O37" i="16"/>
  <c r="N37" i="16"/>
  <c r="Z36" i="16"/>
  <c r="Y36" i="16"/>
  <c r="X36" i="16"/>
  <c r="W36" i="16"/>
  <c r="V36" i="16"/>
  <c r="U36" i="16"/>
  <c r="T36" i="16"/>
  <c r="S36" i="16"/>
  <c r="R36" i="16"/>
  <c r="Q36" i="16"/>
  <c r="P36" i="16"/>
  <c r="O36" i="16"/>
  <c r="N36" i="16"/>
  <c r="Z35" i="16"/>
  <c r="Y35" i="16"/>
  <c r="X35" i="16"/>
  <c r="W35" i="16"/>
  <c r="V35" i="16"/>
  <c r="U35" i="16"/>
  <c r="T35" i="16"/>
  <c r="S35" i="16"/>
  <c r="R35" i="16"/>
  <c r="Q35" i="16"/>
  <c r="P35" i="16"/>
  <c r="O35" i="16"/>
  <c r="N35" i="16"/>
  <c r="Z34" i="16"/>
  <c r="Y34" i="16"/>
  <c r="X34" i="16"/>
  <c r="W34" i="16"/>
  <c r="V34" i="16"/>
  <c r="U34" i="16"/>
  <c r="T34" i="16"/>
  <c r="S34" i="16"/>
  <c r="R34" i="16"/>
  <c r="Q34" i="16"/>
  <c r="P34" i="16"/>
  <c r="O34" i="16"/>
  <c r="N34" i="16"/>
  <c r="Z33" i="16"/>
  <c r="Y33" i="16"/>
  <c r="X33" i="16"/>
  <c r="W33" i="16"/>
  <c r="V33" i="16"/>
  <c r="U33" i="16"/>
  <c r="T33" i="16"/>
  <c r="S33" i="16"/>
  <c r="R33" i="16"/>
  <c r="Q33" i="16"/>
  <c r="P33" i="16"/>
  <c r="O33" i="16"/>
  <c r="N33" i="16"/>
  <c r="Z32" i="16"/>
  <c r="Y32" i="16"/>
  <c r="X32" i="16"/>
  <c r="W32" i="16"/>
  <c r="V32" i="16"/>
  <c r="U32" i="16"/>
  <c r="T32" i="16"/>
  <c r="S32" i="16"/>
  <c r="R32" i="16"/>
  <c r="Q32" i="16"/>
  <c r="P32" i="16"/>
  <c r="O32" i="16"/>
  <c r="N32" i="16"/>
  <c r="Z31" i="16"/>
  <c r="Y31" i="16"/>
  <c r="X31" i="16"/>
  <c r="W31" i="16"/>
  <c r="V31" i="16"/>
  <c r="U31" i="16"/>
  <c r="T31" i="16"/>
  <c r="S31" i="16"/>
  <c r="R31" i="16"/>
  <c r="Q31" i="16"/>
  <c r="P31" i="16"/>
  <c r="O31" i="16"/>
  <c r="N31" i="16"/>
  <c r="Z30" i="16"/>
  <c r="Y30" i="16"/>
  <c r="X30" i="16"/>
  <c r="W30" i="16"/>
  <c r="V30" i="16"/>
  <c r="U30" i="16"/>
  <c r="T30" i="16"/>
  <c r="S30" i="16"/>
  <c r="R30" i="16"/>
  <c r="Q30" i="16"/>
  <c r="P30" i="16"/>
  <c r="O30" i="16"/>
  <c r="N30" i="16"/>
  <c r="Z29" i="16"/>
  <c r="Y29" i="16"/>
  <c r="X29" i="16"/>
  <c r="W29" i="16"/>
  <c r="V29" i="16"/>
  <c r="U29" i="16"/>
  <c r="T29" i="16"/>
  <c r="S29" i="16"/>
  <c r="R29" i="16"/>
  <c r="Q29" i="16"/>
  <c r="P29" i="16"/>
  <c r="O29" i="16"/>
  <c r="N29" i="16"/>
  <c r="Z28" i="16"/>
  <c r="Y28" i="16"/>
  <c r="X28" i="16"/>
  <c r="W28" i="16"/>
  <c r="V28" i="16"/>
  <c r="U28" i="16"/>
  <c r="T28" i="16"/>
  <c r="S28" i="16"/>
  <c r="R28" i="16"/>
  <c r="Q28" i="16"/>
  <c r="P28" i="16"/>
  <c r="O28" i="16"/>
  <c r="N28" i="16"/>
  <c r="Z27" i="16"/>
  <c r="Y27" i="16"/>
  <c r="X27" i="16"/>
  <c r="W27" i="16"/>
  <c r="V27" i="16"/>
  <c r="U27" i="16"/>
  <c r="T27" i="16"/>
  <c r="S27" i="16"/>
  <c r="R27" i="16"/>
  <c r="Q27" i="16"/>
  <c r="P27" i="16"/>
  <c r="O27" i="16"/>
  <c r="N27" i="16"/>
  <c r="Z26" i="16"/>
  <c r="Y26" i="16"/>
  <c r="X26" i="16"/>
  <c r="W26" i="16"/>
  <c r="V26" i="16"/>
  <c r="U26" i="16"/>
  <c r="T26" i="16"/>
  <c r="S26" i="16"/>
  <c r="R26" i="16"/>
  <c r="Q26" i="16"/>
  <c r="P26" i="16"/>
  <c r="O26" i="16"/>
  <c r="N26" i="16"/>
  <c r="Z25" i="16"/>
  <c r="Y25" i="16"/>
  <c r="X25" i="16"/>
  <c r="W25" i="16"/>
  <c r="V25" i="16"/>
  <c r="U25" i="16"/>
  <c r="T25" i="16"/>
  <c r="S25" i="16"/>
  <c r="R25" i="16"/>
  <c r="Q25" i="16"/>
  <c r="P25" i="16"/>
  <c r="O25" i="16"/>
  <c r="N25" i="16"/>
  <c r="Z24" i="16"/>
  <c r="Y24" i="16"/>
  <c r="X24" i="16"/>
  <c r="W24" i="16"/>
  <c r="V24" i="16"/>
  <c r="U24" i="16"/>
  <c r="T24" i="16"/>
  <c r="S24" i="16"/>
  <c r="R24" i="16"/>
  <c r="Q24" i="16"/>
  <c r="P24" i="16"/>
  <c r="O24" i="16"/>
  <c r="N24" i="16"/>
  <c r="Z23" i="16"/>
  <c r="Y23" i="16"/>
  <c r="X23" i="16"/>
  <c r="W23" i="16"/>
  <c r="V23" i="16"/>
  <c r="U23" i="16"/>
  <c r="T23" i="16"/>
  <c r="S23" i="16"/>
  <c r="R23" i="16"/>
  <c r="Q23" i="16"/>
  <c r="P23" i="16"/>
  <c r="O23" i="16"/>
  <c r="N23" i="16"/>
  <c r="Z22" i="16"/>
  <c r="Y22" i="16"/>
  <c r="X22" i="16"/>
  <c r="W22" i="16"/>
  <c r="V22" i="16"/>
  <c r="U22" i="16"/>
  <c r="T22" i="16"/>
  <c r="S22" i="16"/>
  <c r="R22" i="16"/>
  <c r="Q22" i="16"/>
  <c r="P22" i="16"/>
  <c r="O22" i="16"/>
  <c r="N22" i="16"/>
  <c r="Z21" i="16"/>
  <c r="Y21" i="16"/>
  <c r="X21" i="16"/>
  <c r="W21" i="16"/>
  <c r="V21" i="16"/>
  <c r="U21" i="16"/>
  <c r="T21" i="16"/>
  <c r="S21" i="16"/>
  <c r="R21" i="16"/>
  <c r="Q21" i="16"/>
  <c r="P21" i="16"/>
  <c r="O21" i="16"/>
  <c r="N21" i="16"/>
  <c r="Z20" i="16"/>
  <c r="Y20" i="16"/>
  <c r="X20" i="16"/>
  <c r="W20" i="16"/>
  <c r="V20" i="16"/>
  <c r="U20" i="16"/>
  <c r="T20" i="16"/>
  <c r="S20" i="16"/>
  <c r="R20" i="16"/>
  <c r="Q20" i="16"/>
  <c r="P20" i="16"/>
  <c r="O20" i="16"/>
  <c r="N20" i="16"/>
  <c r="Z19" i="16"/>
  <c r="Y19" i="16"/>
  <c r="X19" i="16"/>
  <c r="W19" i="16"/>
  <c r="V19" i="16"/>
  <c r="U19" i="16"/>
  <c r="T19" i="16"/>
  <c r="S19" i="16"/>
  <c r="R19" i="16"/>
  <c r="Q19" i="16"/>
  <c r="P19" i="16"/>
  <c r="O19" i="16"/>
  <c r="N19" i="16"/>
  <c r="Z18" i="16"/>
  <c r="Y18" i="16"/>
  <c r="X18" i="16"/>
  <c r="W18" i="16"/>
  <c r="V18" i="16"/>
  <c r="U18" i="16"/>
  <c r="T18" i="16"/>
  <c r="S18" i="16"/>
  <c r="R18" i="16"/>
  <c r="Q18" i="16"/>
  <c r="P18" i="16"/>
  <c r="O18" i="16"/>
  <c r="N18" i="16"/>
  <c r="Z17" i="16"/>
  <c r="Y17" i="16"/>
  <c r="X17" i="16"/>
  <c r="W17" i="16"/>
  <c r="V17" i="16"/>
  <c r="U17" i="16"/>
  <c r="T17" i="16"/>
  <c r="S17" i="16"/>
  <c r="R17" i="16"/>
  <c r="Q17" i="16"/>
  <c r="P17" i="16"/>
  <c r="O17" i="16"/>
  <c r="N17" i="16"/>
  <c r="Z16" i="16"/>
  <c r="Y16" i="16"/>
  <c r="X16" i="16"/>
  <c r="W16" i="16"/>
  <c r="V16" i="16"/>
  <c r="U16" i="16"/>
  <c r="T16" i="16"/>
  <c r="S16" i="16"/>
  <c r="R16" i="16"/>
  <c r="Q16" i="16"/>
  <c r="P16" i="16"/>
  <c r="O16" i="16"/>
  <c r="N16" i="16"/>
  <c r="Z15" i="16"/>
  <c r="Y15" i="16"/>
  <c r="X15" i="16"/>
  <c r="W15" i="16"/>
  <c r="V15" i="16"/>
  <c r="U15" i="16"/>
  <c r="T15" i="16"/>
  <c r="S15" i="16"/>
  <c r="R15" i="16"/>
  <c r="Q15" i="16"/>
  <c r="P15" i="16"/>
  <c r="O15" i="16"/>
  <c r="N15" i="16"/>
  <c r="Z14" i="16"/>
  <c r="Y14" i="16"/>
  <c r="X14" i="16"/>
  <c r="W14" i="16"/>
  <c r="V14" i="16"/>
  <c r="U14" i="16"/>
  <c r="T14" i="16"/>
  <c r="S14" i="16"/>
  <c r="R14" i="16"/>
  <c r="Q14" i="16"/>
  <c r="P14" i="16"/>
  <c r="O14" i="16"/>
  <c r="N14" i="16"/>
  <c r="Z13" i="16"/>
  <c r="Y13" i="16"/>
  <c r="X13" i="16"/>
  <c r="W13" i="16"/>
  <c r="V13" i="16"/>
  <c r="U13" i="16"/>
  <c r="T13" i="16"/>
  <c r="S13" i="16"/>
  <c r="R13" i="16"/>
  <c r="Q13" i="16"/>
  <c r="P13" i="16"/>
  <c r="O13" i="16"/>
  <c r="N13" i="16"/>
  <c r="Z12" i="16"/>
  <c r="Y12" i="16"/>
  <c r="X12" i="16"/>
  <c r="W12" i="16"/>
  <c r="V12" i="16"/>
  <c r="U12" i="16"/>
  <c r="T12" i="16"/>
  <c r="S12" i="16"/>
  <c r="R12" i="16"/>
  <c r="Q12" i="16"/>
  <c r="P12" i="16"/>
  <c r="O12" i="16"/>
  <c r="N12" i="16"/>
  <c r="Z11" i="16"/>
  <c r="Y11" i="16"/>
  <c r="X11" i="16"/>
  <c r="W11" i="16"/>
  <c r="V11" i="16"/>
  <c r="U11" i="16"/>
  <c r="T11" i="16"/>
  <c r="S11" i="16"/>
  <c r="R11" i="16"/>
  <c r="Q11" i="16"/>
  <c r="P11" i="16"/>
  <c r="O11" i="16"/>
  <c r="N11" i="16"/>
  <c r="Z10" i="16"/>
  <c r="Y10" i="16"/>
  <c r="X10" i="16"/>
  <c r="W10" i="16"/>
  <c r="V10" i="16"/>
  <c r="U10" i="16"/>
  <c r="T10" i="16"/>
  <c r="S10" i="16"/>
  <c r="R10" i="16"/>
  <c r="Q10" i="16"/>
  <c r="P10" i="16"/>
  <c r="O10" i="16"/>
  <c r="N10" i="16"/>
  <c r="Z9" i="16"/>
  <c r="Y9" i="16"/>
  <c r="X9" i="16"/>
  <c r="W9" i="16"/>
  <c r="V9" i="16"/>
  <c r="U9" i="16"/>
  <c r="T9" i="16"/>
  <c r="S9" i="16"/>
  <c r="R9" i="16"/>
  <c r="Q9" i="16"/>
  <c r="P9" i="16"/>
  <c r="O9" i="16"/>
  <c r="N9" i="16"/>
  <c r="Z8" i="16"/>
  <c r="Y8" i="16"/>
  <c r="X8" i="16"/>
  <c r="W8" i="16"/>
  <c r="V8" i="16"/>
  <c r="U8" i="16"/>
  <c r="T8" i="16"/>
  <c r="S8" i="16"/>
  <c r="R8" i="16"/>
  <c r="Q8" i="16"/>
  <c r="P8" i="16"/>
  <c r="O8" i="16"/>
  <c r="N8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Z6" i="16"/>
  <c r="Y6" i="16"/>
  <c r="X6" i="16"/>
  <c r="W6" i="16"/>
  <c r="V6" i="16"/>
  <c r="U6" i="16"/>
  <c r="T6" i="16"/>
  <c r="S6" i="16"/>
  <c r="R6" i="16"/>
  <c r="Q6" i="16"/>
  <c r="P6" i="16"/>
  <c r="O6" i="16"/>
  <c r="N6" i="16"/>
  <c r="Z5" i="16"/>
  <c r="Y5" i="16"/>
  <c r="X5" i="16"/>
  <c r="W5" i="16"/>
  <c r="V5" i="16"/>
  <c r="U5" i="16"/>
  <c r="T5" i="16"/>
  <c r="S5" i="16"/>
  <c r="R5" i="16"/>
  <c r="Q5" i="16"/>
  <c r="P5" i="16"/>
  <c r="O5" i="16"/>
  <c r="N5" i="16"/>
  <c r="Z4" i="16"/>
  <c r="Y4" i="16"/>
  <c r="X4" i="16"/>
  <c r="W4" i="16"/>
  <c r="V4" i="16"/>
  <c r="U4" i="16"/>
  <c r="T4" i="16"/>
  <c r="S4" i="16"/>
  <c r="R4" i="16"/>
  <c r="Q4" i="16"/>
  <c r="P4" i="16"/>
  <c r="O4" i="16"/>
  <c r="N4" i="16"/>
  <c r="E61" i="28"/>
  <c r="E60" i="28"/>
  <c r="E59" i="28"/>
  <c r="E58" i="28"/>
  <c r="E57" i="28"/>
  <c r="E56" i="28"/>
  <c r="E55" i="28"/>
  <c r="E54" i="28"/>
  <c r="E53" i="28"/>
  <c r="E52" i="28"/>
  <c r="E51" i="28"/>
  <c r="E50" i="28"/>
  <c r="E49" i="28"/>
  <c r="E48" i="28"/>
  <c r="E47" i="28"/>
  <c r="E46" i="28"/>
  <c r="E45" i="28"/>
  <c r="E44" i="28"/>
  <c r="E43" i="28"/>
  <c r="E42" i="28"/>
  <c r="E41" i="28"/>
  <c r="E40" i="28"/>
  <c r="E39" i="28"/>
  <c r="E38" i="28"/>
  <c r="E37" i="28"/>
  <c r="E36" i="28"/>
  <c r="E35" i="28"/>
  <c r="E34" i="28"/>
  <c r="E33" i="28"/>
  <c r="E32" i="28"/>
  <c r="E31" i="28"/>
  <c r="E30" i="28"/>
  <c r="E29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E16" i="28"/>
  <c r="E15" i="28"/>
  <c r="E14" i="28"/>
  <c r="E13" i="28"/>
  <c r="E12" i="28"/>
  <c r="E11" i="28"/>
  <c r="E10" i="28"/>
  <c r="E9" i="28"/>
  <c r="E8" i="28"/>
  <c r="E7" i="28"/>
  <c r="E6" i="28"/>
  <c r="E5" i="28"/>
  <c r="E4" i="28"/>
  <c r="L9" i="7"/>
  <c r="G9" i="7"/>
  <c r="B9" i="7"/>
  <c r="K21" i="28" l="1"/>
  <c r="K19" i="28"/>
  <c r="Q19" i="28" s="1"/>
  <c r="R19" i="28" s="1"/>
  <c r="K31" i="28"/>
  <c r="Q31" i="28" s="1"/>
  <c r="R31" i="28" s="1"/>
  <c r="K55" i="28"/>
  <c r="K14" i="28"/>
  <c r="Q14" i="28" s="1"/>
  <c r="R14" i="28" s="1"/>
  <c r="K38" i="28"/>
  <c r="Q38" i="28" s="1"/>
  <c r="R38" i="28" s="1"/>
  <c r="K50" i="28"/>
  <c r="Q50" i="28" s="1"/>
  <c r="R50" i="28" s="1"/>
  <c r="K57" i="28"/>
  <c r="K24" i="28"/>
  <c r="K36" i="28"/>
  <c r="Q36" i="28" s="1"/>
  <c r="R36" i="28" s="1"/>
  <c r="K48" i="28"/>
  <c r="Q48" i="28" s="1"/>
  <c r="R48" i="28" s="1"/>
  <c r="K5" i="28"/>
  <c r="Q5" i="28" s="1"/>
  <c r="R5" i="28" s="1"/>
  <c r="K41" i="28"/>
  <c r="Q41" i="28" s="1"/>
  <c r="R41" i="28" s="1"/>
  <c r="K53" i="28"/>
  <c r="Q53" i="28" s="1"/>
  <c r="R53" i="28" s="1"/>
  <c r="K42" i="28"/>
  <c r="K10" i="28"/>
  <c r="Q10" i="28" s="1"/>
  <c r="R10" i="28" s="1"/>
  <c r="K22" i="28"/>
  <c r="Q22" i="28" s="1"/>
  <c r="R22" i="28" s="1"/>
  <c r="K34" i="28"/>
  <c r="Q34" i="28" s="1"/>
  <c r="R34" i="28" s="1"/>
  <c r="K46" i="28"/>
  <c r="Q46" i="28" s="1"/>
  <c r="R46" i="28" s="1"/>
  <c r="Q20" i="28"/>
  <c r="R20" i="28" s="1"/>
  <c r="K25" i="28"/>
  <c r="Q25" i="28" s="1"/>
  <c r="R25" i="28" s="1"/>
  <c r="K7" i="28"/>
  <c r="Q7" i="28" s="1"/>
  <c r="R7" i="28" s="1"/>
  <c r="K29" i="28"/>
  <c r="Q29" i="28" s="1"/>
  <c r="R29" i="28" s="1"/>
  <c r="K4" i="28"/>
  <c r="Q4" i="28" s="1"/>
  <c r="R4" i="28" s="1"/>
  <c r="K9" i="28"/>
  <c r="Q9" i="28" s="1"/>
  <c r="R9" i="28" s="1"/>
  <c r="K28" i="28"/>
  <c r="Q28" i="28" s="1"/>
  <c r="R28" i="28" s="1"/>
  <c r="K61" i="28"/>
  <c r="Q61" i="28" s="1"/>
  <c r="R61" i="28" s="1"/>
  <c r="K43" i="28"/>
  <c r="Q43" i="28" s="1"/>
  <c r="R43" i="28" s="1"/>
  <c r="K52" i="28"/>
  <c r="Q52" i="28" s="1"/>
  <c r="R52" i="28" s="1"/>
  <c r="Q32" i="28"/>
  <c r="R32" i="28" s="1"/>
  <c r="K11" i="28"/>
  <c r="Q11" i="28" s="1"/>
  <c r="R11" i="28" s="1"/>
  <c r="Q57" i="28"/>
  <c r="R57" i="28" s="1"/>
  <c r="K23" i="28"/>
  <c r="Q23" i="28" s="1"/>
  <c r="R23" i="28" s="1"/>
  <c r="K37" i="28"/>
  <c r="Q37" i="28" s="1"/>
  <c r="R37" i="28" s="1"/>
  <c r="K17" i="28"/>
  <c r="Q17" i="28" s="1"/>
  <c r="R17" i="28" s="1"/>
  <c r="K26" i="28"/>
  <c r="Q26" i="28" s="1"/>
  <c r="R26" i="28" s="1"/>
  <c r="Q8" i="28"/>
  <c r="R8" i="28" s="1"/>
  <c r="K49" i="28"/>
  <c r="Q49" i="28" s="1"/>
  <c r="R49" i="28" s="1"/>
  <c r="K12" i="28"/>
  <c r="Q12" i="28" s="1"/>
  <c r="R12" i="28" s="1"/>
  <c r="Q30" i="28"/>
  <c r="R30" i="28" s="1"/>
  <c r="K35" i="28"/>
  <c r="Q35" i="28" s="1"/>
  <c r="R35" i="28" s="1"/>
  <c r="K60" i="28"/>
  <c r="Q60" i="28" s="1"/>
  <c r="R60" i="28" s="1"/>
  <c r="Q40" i="28"/>
  <c r="R40" i="28" s="1"/>
  <c r="K45" i="28"/>
  <c r="Q45" i="28" s="1"/>
  <c r="R45" i="28" s="1"/>
  <c r="Q58" i="28"/>
  <c r="R58" i="28" s="1"/>
  <c r="Q21" i="28"/>
  <c r="R21" i="28" s="1"/>
  <c r="Q42" i="28"/>
  <c r="R42" i="28" s="1"/>
  <c r="K34" i="27"/>
  <c r="H34" i="27" s="1"/>
  <c r="I5" i="27"/>
  <c r="J46" i="27"/>
  <c r="G19" i="27"/>
  <c r="M19" i="27" s="1"/>
  <c r="K69" i="27"/>
  <c r="I69" i="27" s="1"/>
  <c r="J39" i="27"/>
  <c r="K10" i="27"/>
  <c r="I10" i="27" s="1"/>
  <c r="J20" i="27"/>
  <c r="J63" i="27"/>
  <c r="J75" i="27"/>
  <c r="G68" i="27"/>
  <c r="M68" i="27" s="1"/>
  <c r="H68" i="27"/>
  <c r="I80" i="27"/>
  <c r="H80" i="27"/>
  <c r="I71" i="27"/>
  <c r="H71" i="27"/>
  <c r="G71" i="27"/>
  <c r="M71" i="27" s="1"/>
  <c r="H62" i="27"/>
  <c r="I62" i="27"/>
  <c r="I14" i="27"/>
  <c r="H14" i="27"/>
  <c r="G14" i="27"/>
  <c r="M14" i="27" s="1"/>
  <c r="H50" i="27"/>
  <c r="I50" i="27"/>
  <c r="G50" i="27"/>
  <c r="M50" i="27" s="1"/>
  <c r="H55" i="27"/>
  <c r="G55" i="27"/>
  <c r="M55" i="27" s="1"/>
  <c r="J58" i="27"/>
  <c r="J70" i="27"/>
  <c r="J82" i="27"/>
  <c r="K83" i="27"/>
  <c r="I83" i="27" s="1"/>
  <c r="J23" i="27"/>
  <c r="K31" i="27"/>
  <c r="H31" i="27" s="1"/>
  <c r="G38" i="27"/>
  <c r="M38" i="27" s="1"/>
  <c r="K67" i="27"/>
  <c r="G67" i="27" s="1"/>
  <c r="M67" i="27" s="1"/>
  <c r="J79" i="27"/>
  <c r="K84" i="27"/>
  <c r="I84" i="27" s="1"/>
  <c r="K15" i="27"/>
  <c r="H15" i="27" s="1"/>
  <c r="J71" i="27"/>
  <c r="K12" i="27"/>
  <c r="H12" i="27" s="1"/>
  <c r="J7" i="27"/>
  <c r="K32" i="27"/>
  <c r="G32" i="27" s="1"/>
  <c r="M32" i="27" s="1"/>
  <c r="J38" i="27"/>
  <c r="J43" i="27"/>
  <c r="J55" i="27"/>
  <c r="J62" i="27"/>
  <c r="J68" i="27"/>
  <c r="J86" i="27"/>
  <c r="I38" i="27"/>
  <c r="I19" i="27"/>
  <c r="K26" i="27"/>
  <c r="I26" i="27" s="1"/>
  <c r="J80" i="27"/>
  <c r="G39" i="27"/>
  <c r="M39" i="27" s="1"/>
  <c r="J50" i="27"/>
  <c r="J14" i="27"/>
  <c r="H39" i="27"/>
  <c r="G46" i="27"/>
  <c r="M46" i="27" s="1"/>
  <c r="J87" i="27"/>
  <c r="I46" i="27"/>
  <c r="G77" i="27"/>
  <c r="H6" i="27"/>
  <c r="G6" i="27"/>
  <c r="G5" i="27"/>
  <c r="I12" i="34"/>
  <c r="I76" i="27"/>
  <c r="G9" i="33"/>
  <c r="U12" i="35"/>
  <c r="I7" i="34"/>
  <c r="U8" i="35"/>
  <c r="U6" i="35"/>
  <c r="U9" i="35"/>
  <c r="U13" i="35"/>
  <c r="I10" i="34"/>
  <c r="I6" i="34"/>
  <c r="U7" i="35"/>
  <c r="I13" i="34"/>
  <c r="L8" i="28"/>
  <c r="L16" i="28"/>
  <c r="U4" i="28"/>
  <c r="S4" i="28"/>
  <c r="T4" i="28" s="1"/>
  <c r="D5" i="36"/>
  <c r="B5" i="34"/>
  <c r="U5" i="33"/>
  <c r="B5" i="35"/>
  <c r="A5" i="34"/>
  <c r="C5" i="34" s="1"/>
  <c r="A5" i="35"/>
  <c r="C32" i="29"/>
  <c r="D32" i="29" s="1"/>
  <c r="C31" i="29"/>
  <c r="D31" i="29" s="1"/>
  <c r="C33" i="29"/>
  <c r="D33" i="29" s="1"/>
  <c r="G21" i="28"/>
  <c r="H21" i="28" s="1"/>
  <c r="O21" i="28" s="1"/>
  <c r="P21" i="28" s="1"/>
  <c r="G22" i="28"/>
  <c r="H22" i="28" s="1"/>
  <c r="C30" i="29"/>
  <c r="D30" i="29" s="1"/>
  <c r="G4" i="28"/>
  <c r="H4" i="28" s="1"/>
  <c r="R5" i="33"/>
  <c r="U5" i="28"/>
  <c r="S5" i="28"/>
  <c r="T5" i="28" s="1"/>
  <c r="D6" i="36"/>
  <c r="E6" i="36" s="1"/>
  <c r="F6" i="36" s="1"/>
  <c r="G6" i="36" s="1"/>
  <c r="H6" i="36" s="1"/>
  <c r="I6" i="36" s="1"/>
  <c r="U6" i="33"/>
  <c r="A6" i="35"/>
  <c r="B6" i="34"/>
  <c r="A6" i="34"/>
  <c r="C6" i="34" s="1"/>
  <c r="R6" i="33"/>
  <c r="G54" i="28"/>
  <c r="H54" i="28" s="1"/>
  <c r="G5" i="28"/>
  <c r="H5" i="28" s="1"/>
  <c r="B6" i="35"/>
  <c r="S6" i="28"/>
  <c r="T6" i="28" s="1"/>
  <c r="U6" i="28"/>
  <c r="D7" i="36"/>
  <c r="E7" i="36" s="1"/>
  <c r="F7" i="36" s="1"/>
  <c r="G7" i="36" s="1"/>
  <c r="H7" i="36" s="1"/>
  <c r="I7" i="36" s="1"/>
  <c r="B7" i="34"/>
  <c r="U7" i="33"/>
  <c r="B7" i="35"/>
  <c r="A7" i="35"/>
  <c r="A7" i="34"/>
  <c r="C7" i="34" s="1"/>
  <c r="R7" i="33"/>
  <c r="G31" i="28"/>
  <c r="H31" i="28" s="1"/>
  <c r="G30" i="28"/>
  <c r="H30" i="28" s="1"/>
  <c r="G6" i="28"/>
  <c r="H6" i="28" s="1"/>
  <c r="G27" i="28"/>
  <c r="H27" i="28" s="1"/>
  <c r="O27" i="28" s="1"/>
  <c r="P27" i="28" s="1"/>
  <c r="G32" i="28"/>
  <c r="H32" i="28" s="1"/>
  <c r="O32" i="28" s="1"/>
  <c r="P32" i="28" s="1"/>
  <c r="G26" i="28"/>
  <c r="H26" i="28" s="1"/>
  <c r="G24" i="28"/>
  <c r="H24" i="28" s="1"/>
  <c r="S7" i="28"/>
  <c r="T7" i="28" s="1"/>
  <c r="U7" i="28"/>
  <c r="D8" i="36"/>
  <c r="E8" i="36" s="1"/>
  <c r="F8" i="36" s="1"/>
  <c r="G8" i="36" s="1"/>
  <c r="H8" i="36" s="1"/>
  <c r="I8" i="36" s="1"/>
  <c r="B8" i="34"/>
  <c r="A8" i="35"/>
  <c r="U8" i="33"/>
  <c r="B8" i="35"/>
  <c r="R8" i="33"/>
  <c r="A8" i="34"/>
  <c r="C8" i="34" s="1"/>
  <c r="G7" i="28"/>
  <c r="H7" i="28" s="1"/>
  <c r="G38" i="28"/>
  <c r="H38" i="28" s="1"/>
  <c r="S8" i="28"/>
  <c r="T8" i="28" s="1"/>
  <c r="U8" i="28"/>
  <c r="A9" i="35"/>
  <c r="U9" i="33"/>
  <c r="B9" i="35"/>
  <c r="B9" i="34"/>
  <c r="A9" i="34"/>
  <c r="C9" i="34" s="1"/>
  <c r="R9" i="33"/>
  <c r="G29" i="28"/>
  <c r="H29" i="28" s="1"/>
  <c r="G25" i="28"/>
  <c r="H25" i="28" s="1"/>
  <c r="G28" i="28"/>
  <c r="H28" i="28" s="1"/>
  <c r="G8" i="28"/>
  <c r="H8" i="28" s="1"/>
  <c r="U9" i="28"/>
  <c r="S9" i="28"/>
  <c r="T9" i="28" s="1"/>
  <c r="D9" i="36"/>
  <c r="E9" i="36" s="1"/>
  <c r="F9" i="36" s="1"/>
  <c r="G9" i="36" s="1"/>
  <c r="H9" i="36" s="1"/>
  <c r="I9" i="36" s="1"/>
  <c r="B10" i="34"/>
  <c r="B10" i="35"/>
  <c r="R10" i="33"/>
  <c r="U10" i="33"/>
  <c r="A10" i="35"/>
  <c r="A10" i="34"/>
  <c r="C10" i="34" s="1"/>
  <c r="G51" i="28"/>
  <c r="H51" i="28" s="1"/>
  <c r="O51" i="28" s="1"/>
  <c r="P51" i="28" s="1"/>
  <c r="G9" i="28"/>
  <c r="H9" i="28" s="1"/>
  <c r="G50" i="28"/>
  <c r="H50" i="28" s="1"/>
  <c r="U10" i="28"/>
  <c r="S10" i="28"/>
  <c r="T10" i="28" s="1"/>
  <c r="B11" i="34"/>
  <c r="B11" i="35"/>
  <c r="A11" i="34"/>
  <c r="C11" i="34" s="1"/>
  <c r="U11" i="33"/>
  <c r="A11" i="35"/>
  <c r="R11" i="33"/>
  <c r="G10" i="28"/>
  <c r="H10" i="28" s="1"/>
  <c r="G17" i="28"/>
  <c r="H17" i="28" s="1"/>
  <c r="G16" i="28"/>
  <c r="H16" i="28" s="1"/>
  <c r="O16" i="28" s="1"/>
  <c r="P16" i="28" s="1"/>
  <c r="G23" i="28"/>
  <c r="H23" i="28" s="1"/>
  <c r="G20" i="28"/>
  <c r="H20" i="28" s="1"/>
  <c r="G14" i="28"/>
  <c r="H14" i="28" s="1"/>
  <c r="U11" i="28"/>
  <c r="S11" i="28"/>
  <c r="T11" i="28" s="1"/>
  <c r="B12" i="35"/>
  <c r="B12" i="34"/>
  <c r="U12" i="33"/>
  <c r="A12" i="35"/>
  <c r="A12" i="34"/>
  <c r="C12" i="34" s="1"/>
  <c r="R12" i="33"/>
  <c r="G37" i="28"/>
  <c r="H37" i="28" s="1"/>
  <c r="G11" i="28"/>
  <c r="H11" i="28" s="1"/>
  <c r="S12" i="28"/>
  <c r="T12" i="28" s="1"/>
  <c r="U12" i="28"/>
  <c r="D10" i="36"/>
  <c r="E10" i="36" s="1"/>
  <c r="F10" i="36" s="1"/>
  <c r="G10" i="36" s="1"/>
  <c r="H10" i="36" s="1"/>
  <c r="I10" i="36" s="1"/>
  <c r="B13" i="35"/>
  <c r="A13" i="34"/>
  <c r="C13" i="34" s="1"/>
  <c r="A13" i="35"/>
  <c r="R13" i="33"/>
  <c r="B13" i="34"/>
  <c r="U13" i="33"/>
  <c r="G41" i="28"/>
  <c r="H41" i="28" s="1"/>
  <c r="G12" i="28"/>
  <c r="H12" i="28" s="1"/>
  <c r="G45" i="28"/>
  <c r="H45" i="28" s="1"/>
  <c r="U13" i="28"/>
  <c r="S13" i="28"/>
  <c r="T13" i="28" s="1"/>
  <c r="B14" i="35"/>
  <c r="D11" i="36"/>
  <c r="E11" i="36" s="1"/>
  <c r="F11" i="36" s="1"/>
  <c r="G11" i="36" s="1"/>
  <c r="H11" i="36" s="1"/>
  <c r="I11" i="36" s="1"/>
  <c r="R14" i="33"/>
  <c r="B14" i="34"/>
  <c r="A14" i="35"/>
  <c r="U14" i="33"/>
  <c r="A14" i="34"/>
  <c r="C14" i="34" s="1"/>
  <c r="G61" i="28"/>
  <c r="H61" i="28" s="1"/>
  <c r="G13" i="28"/>
  <c r="H13" i="28" s="1"/>
  <c r="G58" i="28"/>
  <c r="H58" i="28" s="1"/>
  <c r="U14" i="28"/>
  <c r="S14" i="28"/>
  <c r="T14" i="28" s="1"/>
  <c r="B15" i="35"/>
  <c r="A15" i="35"/>
  <c r="B15" i="34"/>
  <c r="A15" i="34"/>
  <c r="C15" i="34" s="1"/>
  <c r="U15" i="33"/>
  <c r="R15" i="33"/>
  <c r="U15" i="28"/>
  <c r="S15" i="28"/>
  <c r="T15" i="28" s="1"/>
  <c r="B16" i="35"/>
  <c r="A16" i="35"/>
  <c r="B16" i="34"/>
  <c r="R16" i="33"/>
  <c r="A16" i="34"/>
  <c r="C16" i="34" s="1"/>
  <c r="U16" i="33"/>
  <c r="G19" i="28"/>
  <c r="H19" i="28" s="1"/>
  <c r="O19" i="28" s="1"/>
  <c r="P19" i="28" s="1"/>
  <c r="G18" i="28"/>
  <c r="H18" i="28" s="1"/>
  <c r="O18" i="28" s="1"/>
  <c r="P18" i="28" s="1"/>
  <c r="G15" i="28"/>
  <c r="H15" i="28" s="1"/>
  <c r="U16" i="28"/>
  <c r="S16" i="28"/>
  <c r="T16" i="28" s="1"/>
  <c r="B17" i="35"/>
  <c r="A17" i="35"/>
  <c r="R17" i="33"/>
  <c r="B17" i="34"/>
  <c r="A17" i="34"/>
  <c r="C17" i="34" s="1"/>
  <c r="U17" i="33"/>
  <c r="U17" i="28"/>
  <c r="S17" i="28"/>
  <c r="T17" i="28" s="1"/>
  <c r="B18" i="35"/>
  <c r="A18" i="35"/>
  <c r="R18" i="33"/>
  <c r="B18" i="34"/>
  <c r="A18" i="34"/>
  <c r="C18" i="34" s="1"/>
  <c r="U18" i="33"/>
  <c r="S18" i="28"/>
  <c r="T18" i="28" s="1"/>
  <c r="U18" i="28"/>
  <c r="B19" i="35"/>
  <c r="A19" i="35"/>
  <c r="B19" i="34"/>
  <c r="U19" i="33"/>
  <c r="R19" i="33"/>
  <c r="A19" i="34"/>
  <c r="C19" i="34" s="1"/>
  <c r="S19" i="28"/>
  <c r="T19" i="28" s="1"/>
  <c r="U19" i="28"/>
  <c r="B20" i="35"/>
  <c r="A20" i="35"/>
  <c r="B20" i="34"/>
  <c r="A20" i="34"/>
  <c r="C20" i="34" s="1"/>
  <c r="U20" i="33"/>
  <c r="R20" i="33"/>
  <c r="S20" i="28"/>
  <c r="T20" i="28" s="1"/>
  <c r="U20" i="28"/>
  <c r="B21" i="35"/>
  <c r="A21" i="35"/>
  <c r="U21" i="33"/>
  <c r="B21" i="34"/>
  <c r="A21" i="34"/>
  <c r="C21" i="34" s="1"/>
  <c r="R21" i="33"/>
  <c r="U21" i="28"/>
  <c r="S21" i="28"/>
  <c r="T21" i="28" s="1"/>
  <c r="B22" i="35"/>
  <c r="A22" i="35"/>
  <c r="A22" i="34"/>
  <c r="C22" i="34" s="1"/>
  <c r="U22" i="33"/>
  <c r="R22" i="33"/>
  <c r="B22" i="34"/>
  <c r="U22" i="28"/>
  <c r="S22" i="28"/>
  <c r="T22" i="28" s="1"/>
  <c r="B23" i="35"/>
  <c r="A23" i="35"/>
  <c r="U23" i="33"/>
  <c r="A23" i="34"/>
  <c r="C23" i="34" s="1"/>
  <c r="R23" i="33"/>
  <c r="B23" i="34"/>
  <c r="U23" i="28"/>
  <c r="S23" i="28"/>
  <c r="T23" i="28" s="1"/>
  <c r="B24" i="35"/>
  <c r="B24" i="34"/>
  <c r="A24" i="35"/>
  <c r="A24" i="34"/>
  <c r="C24" i="34" s="1"/>
  <c r="R24" i="33"/>
  <c r="U24" i="33"/>
  <c r="S24" i="28"/>
  <c r="T24" i="28" s="1"/>
  <c r="U24" i="28"/>
  <c r="B25" i="35"/>
  <c r="A25" i="35"/>
  <c r="B25" i="34"/>
  <c r="U25" i="33"/>
  <c r="A25" i="34"/>
  <c r="C25" i="34" s="1"/>
  <c r="R25" i="33"/>
  <c r="U25" i="28"/>
  <c r="S25" i="28"/>
  <c r="T25" i="28" s="1"/>
  <c r="B26" i="35"/>
  <c r="A26" i="35"/>
  <c r="U26" i="33"/>
  <c r="B26" i="34"/>
  <c r="A26" i="34"/>
  <c r="C26" i="34" s="1"/>
  <c r="R26" i="33"/>
  <c r="U26" i="28"/>
  <c r="S26" i="28"/>
  <c r="T26" i="28" s="1"/>
  <c r="B27" i="35"/>
  <c r="A27" i="35"/>
  <c r="B27" i="34"/>
  <c r="R27" i="33"/>
  <c r="U27" i="33"/>
  <c r="A27" i="34"/>
  <c r="C27" i="34" s="1"/>
  <c r="U27" i="28"/>
  <c r="S27" i="28"/>
  <c r="T27" i="28" s="1"/>
  <c r="B28" i="35"/>
  <c r="A28" i="35"/>
  <c r="B28" i="34"/>
  <c r="R28" i="33"/>
  <c r="A28" i="34"/>
  <c r="C28" i="34" s="1"/>
  <c r="U28" i="33"/>
  <c r="U28" i="28"/>
  <c r="S28" i="28"/>
  <c r="T28" i="28" s="1"/>
  <c r="B29" i="35"/>
  <c r="A29" i="35"/>
  <c r="B29" i="34"/>
  <c r="A29" i="34"/>
  <c r="C29" i="34" s="1"/>
  <c r="R29" i="33"/>
  <c r="U29" i="33"/>
  <c r="U29" i="28"/>
  <c r="S29" i="28"/>
  <c r="T29" i="28" s="1"/>
  <c r="B30" i="35"/>
  <c r="A30" i="35"/>
  <c r="B30" i="34"/>
  <c r="A30" i="34"/>
  <c r="C30" i="34" s="1"/>
  <c r="R30" i="33"/>
  <c r="U30" i="33"/>
  <c r="S30" i="28"/>
  <c r="T30" i="28" s="1"/>
  <c r="U30" i="28"/>
  <c r="B31" i="35"/>
  <c r="A31" i="35"/>
  <c r="R31" i="33"/>
  <c r="U31" i="33"/>
  <c r="B31" i="34"/>
  <c r="A31" i="34"/>
  <c r="C31" i="34" s="1"/>
  <c r="S31" i="28"/>
  <c r="T31" i="28" s="1"/>
  <c r="U31" i="28"/>
  <c r="B32" i="35"/>
  <c r="A32" i="35"/>
  <c r="B32" i="34"/>
  <c r="U32" i="33"/>
  <c r="A32" i="34"/>
  <c r="C32" i="34" s="1"/>
  <c r="R32" i="33"/>
  <c r="S32" i="28"/>
  <c r="T32" i="28" s="1"/>
  <c r="U32" i="28"/>
  <c r="B33" i="35"/>
  <c r="A33" i="35"/>
  <c r="A33" i="34"/>
  <c r="C33" i="34" s="1"/>
  <c r="U33" i="33"/>
  <c r="R33" i="33"/>
  <c r="B33" i="34"/>
  <c r="U33" i="28"/>
  <c r="S33" i="28"/>
  <c r="T33" i="28" s="1"/>
  <c r="B34" i="35"/>
  <c r="A34" i="35"/>
  <c r="U34" i="33"/>
  <c r="B34" i="34"/>
  <c r="A34" i="34"/>
  <c r="C34" i="34" s="1"/>
  <c r="R34" i="33"/>
  <c r="G39" i="28"/>
  <c r="H39" i="28" s="1"/>
  <c r="G33" i="28"/>
  <c r="H33" i="28" s="1"/>
  <c r="G36" i="28"/>
  <c r="H36" i="28" s="1"/>
  <c r="G34" i="28"/>
  <c r="G35" i="28"/>
  <c r="H35" i="28" s="1"/>
  <c r="S34" i="28"/>
  <c r="T34" i="28" s="1"/>
  <c r="U34" i="28"/>
  <c r="B35" i="35"/>
  <c r="A35" i="35"/>
  <c r="A35" i="34"/>
  <c r="C35" i="34" s="1"/>
  <c r="R35" i="33"/>
  <c r="U35" i="33"/>
  <c r="B35" i="34"/>
  <c r="U35" i="28"/>
  <c r="S35" i="28"/>
  <c r="T35" i="28" s="1"/>
  <c r="B36" i="35"/>
  <c r="A36" i="35"/>
  <c r="B36" i="34"/>
  <c r="A36" i="34"/>
  <c r="C36" i="34" s="1"/>
  <c r="U36" i="33"/>
  <c r="R36" i="33"/>
  <c r="U36" i="28"/>
  <c r="S36" i="28"/>
  <c r="T36" i="28" s="1"/>
  <c r="B37" i="35"/>
  <c r="A37" i="35"/>
  <c r="B37" i="34"/>
  <c r="A37" i="34"/>
  <c r="C37" i="34" s="1"/>
  <c r="U37" i="33"/>
  <c r="R37" i="33"/>
  <c r="U37" i="28"/>
  <c r="S37" i="28"/>
  <c r="T37" i="28" s="1"/>
  <c r="B38" i="35"/>
  <c r="A38" i="35"/>
  <c r="R38" i="33"/>
  <c r="B38" i="34"/>
  <c r="A38" i="34"/>
  <c r="C38" i="34" s="1"/>
  <c r="U38" i="33"/>
  <c r="S38" i="28"/>
  <c r="T38" i="28" s="1"/>
  <c r="U38" i="28"/>
  <c r="B39" i="35"/>
  <c r="A39" i="35"/>
  <c r="R39" i="33"/>
  <c r="B39" i="34"/>
  <c r="A39" i="34"/>
  <c r="C39" i="34" s="1"/>
  <c r="U39" i="33"/>
  <c r="S39" i="28"/>
  <c r="T39" i="28" s="1"/>
  <c r="U39" i="28"/>
  <c r="B40" i="35"/>
  <c r="A40" i="35"/>
  <c r="B40" i="34"/>
  <c r="R40" i="33"/>
  <c r="U40" i="33"/>
  <c r="A40" i="34"/>
  <c r="C40" i="34" s="1"/>
  <c r="U40" i="28"/>
  <c r="S40" i="28"/>
  <c r="T40" i="28" s="1"/>
  <c r="B41" i="35"/>
  <c r="A41" i="35"/>
  <c r="B41" i="34"/>
  <c r="R41" i="33"/>
  <c r="A41" i="34"/>
  <c r="C41" i="34" s="1"/>
  <c r="G44" i="28"/>
  <c r="H44" i="28" s="1"/>
  <c r="O44" i="28" s="1"/>
  <c r="P44" i="28" s="1"/>
  <c r="U41" i="33"/>
  <c r="G46" i="28"/>
  <c r="H46" i="28" s="1"/>
  <c r="G42" i="28"/>
  <c r="H42" i="28" s="1"/>
  <c r="O42" i="28" s="1"/>
  <c r="P42" i="28" s="1"/>
  <c r="G43" i="28"/>
  <c r="H43" i="28" s="1"/>
  <c r="G40" i="28"/>
  <c r="H40" i="28" s="1"/>
  <c r="U41" i="28"/>
  <c r="S41" i="28"/>
  <c r="T41" i="28" s="1"/>
  <c r="B42" i="35"/>
  <c r="A42" i="35"/>
  <c r="R42" i="33"/>
  <c r="B42" i="34"/>
  <c r="U42" i="33"/>
  <c r="A42" i="34"/>
  <c r="C42" i="34" s="1"/>
  <c r="U42" i="28"/>
  <c r="S42" i="28"/>
  <c r="T42" i="28" s="1"/>
  <c r="B43" i="35"/>
  <c r="A43" i="35"/>
  <c r="U43" i="33"/>
  <c r="B43" i="34"/>
  <c r="A43" i="34"/>
  <c r="C43" i="34" s="1"/>
  <c r="R43" i="33"/>
  <c r="U43" i="28"/>
  <c r="S43" i="28"/>
  <c r="T43" i="28" s="1"/>
  <c r="B44" i="35"/>
  <c r="A44" i="35"/>
  <c r="B44" i="34"/>
  <c r="U44" i="33"/>
  <c r="R44" i="33"/>
  <c r="A44" i="34"/>
  <c r="C44" i="34" s="1"/>
  <c r="S44" i="28"/>
  <c r="T44" i="28" s="1"/>
  <c r="U44" i="28"/>
  <c r="B45" i="35"/>
  <c r="A45" i="35"/>
  <c r="A45" i="34"/>
  <c r="C45" i="34" s="1"/>
  <c r="U45" i="33"/>
  <c r="R45" i="33"/>
  <c r="B45" i="34"/>
  <c r="S45" i="28"/>
  <c r="T45" i="28" s="1"/>
  <c r="U45" i="28"/>
  <c r="B46" i="35"/>
  <c r="A46" i="35"/>
  <c r="A46" i="34"/>
  <c r="C46" i="34" s="1"/>
  <c r="B46" i="34"/>
  <c r="U46" i="33"/>
  <c r="R46" i="33"/>
  <c r="U46" i="28"/>
  <c r="S46" i="28"/>
  <c r="T46" i="28" s="1"/>
  <c r="B47" i="35"/>
  <c r="A47" i="35"/>
  <c r="B47" i="34"/>
  <c r="U47" i="33"/>
  <c r="A47" i="34"/>
  <c r="C47" i="34" s="1"/>
  <c r="R47" i="33"/>
  <c r="S47" i="28"/>
  <c r="T47" i="28" s="1"/>
  <c r="U47" i="28"/>
  <c r="B48" i="35"/>
  <c r="A48" i="35"/>
  <c r="B48" i="34"/>
  <c r="U48" i="33"/>
  <c r="R48" i="33"/>
  <c r="A48" i="34"/>
  <c r="C48" i="34" s="1"/>
  <c r="G49" i="28"/>
  <c r="H49" i="28" s="1"/>
  <c r="G48" i="28"/>
  <c r="H48" i="28" s="1"/>
  <c r="G47" i="28"/>
  <c r="H47" i="28" s="1"/>
  <c r="U48" i="28"/>
  <c r="S48" i="28"/>
  <c r="T48" i="28" s="1"/>
  <c r="B49" i="35"/>
  <c r="A49" i="35"/>
  <c r="B49" i="34"/>
  <c r="R49" i="33"/>
  <c r="A49" i="34"/>
  <c r="C49" i="34" s="1"/>
  <c r="U49" i="33"/>
  <c r="S49" i="28"/>
  <c r="T49" i="28" s="1"/>
  <c r="U49" i="28"/>
  <c r="B50" i="35"/>
  <c r="A50" i="35"/>
  <c r="B50" i="34"/>
  <c r="R50" i="33"/>
  <c r="A50" i="34"/>
  <c r="C50" i="34" s="1"/>
  <c r="U50" i="33"/>
  <c r="U50" i="28"/>
  <c r="S50" i="28"/>
  <c r="T50" i="28" s="1"/>
  <c r="B51" i="35"/>
  <c r="A51" i="35"/>
  <c r="U51" i="33"/>
  <c r="B51" i="34"/>
  <c r="A51" i="34"/>
  <c r="C51" i="34" s="1"/>
  <c r="R51" i="33"/>
  <c r="S51" i="28"/>
  <c r="T51" i="28" s="1"/>
  <c r="U51" i="28"/>
  <c r="B52" i="35"/>
  <c r="A52" i="35"/>
  <c r="B52" i="34"/>
  <c r="A52" i="34"/>
  <c r="C52" i="34" s="1"/>
  <c r="R52" i="33"/>
  <c r="U52" i="33"/>
  <c r="U52" i="28"/>
  <c r="S52" i="28"/>
  <c r="T52" i="28" s="1"/>
  <c r="B53" i="35"/>
  <c r="A53" i="35"/>
  <c r="R53" i="33"/>
  <c r="U53" i="33"/>
  <c r="B53" i="34"/>
  <c r="A53" i="34"/>
  <c r="C53" i="34" s="1"/>
  <c r="G56" i="28"/>
  <c r="H56" i="28" s="1"/>
  <c r="G53" i="28"/>
  <c r="H53" i="28" s="1"/>
  <c r="G52" i="28"/>
  <c r="H52" i="28" s="1"/>
  <c r="G55" i="28"/>
  <c r="H55" i="28" s="1"/>
  <c r="U53" i="28"/>
  <c r="S53" i="28"/>
  <c r="T53" i="28" s="1"/>
  <c r="B54" i="35"/>
  <c r="A54" i="35"/>
  <c r="B54" i="34"/>
  <c r="A54" i="34"/>
  <c r="C54" i="34" s="1"/>
  <c r="U54" i="33"/>
  <c r="R54" i="33"/>
  <c r="U54" i="28"/>
  <c r="S54" i="28"/>
  <c r="T54" i="28" s="1"/>
  <c r="B55" i="35"/>
  <c r="A55" i="35"/>
  <c r="U55" i="33"/>
  <c r="R55" i="33"/>
  <c r="B55" i="34"/>
  <c r="A55" i="34"/>
  <c r="C55" i="34" s="1"/>
  <c r="U55" i="28"/>
  <c r="S55" i="28"/>
  <c r="T55" i="28" s="1"/>
  <c r="B56" i="35"/>
  <c r="A56" i="35"/>
  <c r="B56" i="34"/>
  <c r="A56" i="34"/>
  <c r="C56" i="34" s="1"/>
  <c r="U56" i="33"/>
  <c r="R56" i="33"/>
  <c r="U56" i="28"/>
  <c r="S56" i="28"/>
  <c r="T56" i="28" s="1"/>
  <c r="B57" i="35"/>
  <c r="A57" i="35"/>
  <c r="U57" i="33"/>
  <c r="A57" i="34"/>
  <c r="C57" i="34" s="1"/>
  <c r="B57" i="34"/>
  <c r="R57" i="33"/>
  <c r="S57" i="28"/>
  <c r="T57" i="28" s="1"/>
  <c r="U57" i="28"/>
  <c r="B58" i="35"/>
  <c r="A58" i="35"/>
  <c r="A58" i="34"/>
  <c r="C58" i="34" s="1"/>
  <c r="U58" i="33"/>
  <c r="R58" i="33"/>
  <c r="G59" i="28"/>
  <c r="H59" i="28" s="1"/>
  <c r="G60" i="28"/>
  <c r="H60" i="28" s="1"/>
  <c r="B58" i="34"/>
  <c r="G57" i="28"/>
  <c r="H57" i="28" s="1"/>
  <c r="U58" i="28"/>
  <c r="S58" i="28"/>
  <c r="T58" i="28" s="1"/>
  <c r="B59" i="35"/>
  <c r="A59" i="35"/>
  <c r="A59" i="34"/>
  <c r="C59" i="34" s="1"/>
  <c r="U59" i="33"/>
  <c r="R59" i="33"/>
  <c r="B59" i="34"/>
  <c r="S59" i="28"/>
  <c r="T59" i="28" s="1"/>
  <c r="U59" i="28"/>
  <c r="B60" i="35"/>
  <c r="A60" i="35"/>
  <c r="B60" i="34"/>
  <c r="R60" i="33"/>
  <c r="A60" i="34"/>
  <c r="C60" i="34" s="1"/>
  <c r="U60" i="33"/>
  <c r="S60" i="28"/>
  <c r="T60" i="28" s="1"/>
  <c r="U60" i="28"/>
  <c r="B61" i="35"/>
  <c r="A61" i="35"/>
  <c r="B61" i="34"/>
  <c r="A61" i="34"/>
  <c r="C61" i="34" s="1"/>
  <c r="U61" i="33"/>
  <c r="R61" i="33"/>
  <c r="U61" i="28"/>
  <c r="S61" i="28"/>
  <c r="T61" i="28" s="1"/>
  <c r="B62" i="35"/>
  <c r="A62" i="35"/>
  <c r="U62" i="33"/>
  <c r="B62" i="34"/>
  <c r="R62" i="33"/>
  <c r="A62" i="34"/>
  <c r="C62" i="34" s="1"/>
  <c r="B63" i="35"/>
  <c r="A63" i="35"/>
  <c r="C63" i="35" s="1"/>
  <c r="B63" i="34"/>
  <c r="A63" i="34"/>
  <c r="C63" i="34" s="1"/>
  <c r="R63" i="33"/>
  <c r="U63" i="33"/>
  <c r="B64" i="35"/>
  <c r="A64" i="35"/>
  <c r="C64" i="35" s="1"/>
  <c r="B64" i="34"/>
  <c r="R64" i="33"/>
  <c r="A64" i="34"/>
  <c r="C64" i="34" s="1"/>
  <c r="U64" i="33"/>
  <c r="B65" i="35"/>
  <c r="A65" i="35"/>
  <c r="C65" i="35" s="1"/>
  <c r="B65" i="34"/>
  <c r="A65" i="34"/>
  <c r="C65" i="34" s="1"/>
  <c r="U65" i="33"/>
  <c r="R65" i="33"/>
  <c r="B66" i="35"/>
  <c r="A66" i="35"/>
  <c r="C66" i="35" s="1"/>
  <c r="R66" i="33"/>
  <c r="B66" i="34"/>
  <c r="A66" i="34"/>
  <c r="C66" i="34" s="1"/>
  <c r="U66" i="33"/>
  <c r="B67" i="35"/>
  <c r="A67" i="35"/>
  <c r="C67" i="35" s="1"/>
  <c r="B67" i="34"/>
  <c r="R67" i="33"/>
  <c r="U67" i="33"/>
  <c r="A67" i="34"/>
  <c r="C67" i="34" s="1"/>
  <c r="B68" i="35"/>
  <c r="A68" i="35"/>
  <c r="C68" i="35" s="1"/>
  <c r="B68" i="34"/>
  <c r="U68" i="33"/>
  <c r="A68" i="34"/>
  <c r="C68" i="34" s="1"/>
  <c r="R68" i="33"/>
  <c r="B69" i="35"/>
  <c r="A69" i="35"/>
  <c r="C69" i="35" s="1"/>
  <c r="U69" i="33"/>
  <c r="B69" i="34"/>
  <c r="A69" i="34"/>
  <c r="C69" i="34" s="1"/>
  <c r="R69" i="33"/>
  <c r="B70" i="35"/>
  <c r="A70" i="35"/>
  <c r="C70" i="35" s="1"/>
  <c r="U70" i="33"/>
  <c r="A70" i="34"/>
  <c r="C70" i="34" s="1"/>
  <c r="B70" i="34"/>
  <c r="R70" i="33"/>
  <c r="B71" i="35"/>
  <c r="A71" i="35"/>
  <c r="C71" i="35" s="1"/>
  <c r="A71" i="34"/>
  <c r="C71" i="34" s="1"/>
  <c r="R71" i="33"/>
  <c r="B71" i="34"/>
  <c r="U71" i="33"/>
  <c r="B72" i="35"/>
  <c r="A72" i="35"/>
  <c r="C72" i="35" s="1"/>
  <c r="B72" i="34"/>
  <c r="A72" i="34"/>
  <c r="C72" i="34" s="1"/>
  <c r="U72" i="33"/>
  <c r="R72" i="33"/>
  <c r="B73" i="35"/>
  <c r="A73" i="35"/>
  <c r="C73" i="35" s="1"/>
  <c r="U73" i="33"/>
  <c r="R73" i="33"/>
  <c r="B73" i="34"/>
  <c r="A73" i="34"/>
  <c r="C73" i="34" s="1"/>
  <c r="B74" i="35"/>
  <c r="A74" i="35"/>
  <c r="C74" i="35" s="1"/>
  <c r="B74" i="34"/>
  <c r="A74" i="34"/>
  <c r="C74" i="34" s="1"/>
  <c r="R74" i="33"/>
  <c r="U74" i="33"/>
  <c r="J5" i="27"/>
  <c r="G4" i="27"/>
  <c r="K6" i="27"/>
  <c r="F6" i="27"/>
  <c r="J4" i="27"/>
  <c r="F4" i="27"/>
  <c r="J6" i="27"/>
  <c r="K4" i="27"/>
  <c r="K5" i="27"/>
  <c r="F5" i="27"/>
  <c r="J17" i="27"/>
  <c r="G16" i="27"/>
  <c r="K18" i="27"/>
  <c r="F17" i="27"/>
  <c r="K16" i="27"/>
  <c r="F18" i="27"/>
  <c r="J16" i="27"/>
  <c r="F16" i="27"/>
  <c r="K17" i="27"/>
  <c r="J18" i="27"/>
  <c r="J29" i="27"/>
  <c r="G28" i="27"/>
  <c r="J28" i="27"/>
  <c r="K30" i="27"/>
  <c r="G29" i="27"/>
  <c r="J30" i="27"/>
  <c r="G30" i="27"/>
  <c r="K29" i="27"/>
  <c r="K28" i="27"/>
  <c r="J41" i="27"/>
  <c r="G40" i="27"/>
  <c r="K41" i="27"/>
  <c r="K42" i="27"/>
  <c r="H42" i="27"/>
  <c r="H41" i="27"/>
  <c r="K40" i="27"/>
  <c r="J40" i="27"/>
  <c r="H40" i="27"/>
  <c r="J42" i="27"/>
  <c r="F28" i="27"/>
  <c r="F29" i="27"/>
  <c r="F30" i="27"/>
  <c r="J53" i="27"/>
  <c r="G52" i="27"/>
  <c r="K53" i="27"/>
  <c r="K54" i="27"/>
  <c r="J52" i="27"/>
  <c r="K52" i="27"/>
  <c r="J54" i="27"/>
  <c r="I40" i="27"/>
  <c r="I41" i="27"/>
  <c r="I42" i="27"/>
  <c r="J65" i="27"/>
  <c r="G64" i="27"/>
  <c r="K66" i="27"/>
  <c r="J66" i="27"/>
  <c r="F65" i="27"/>
  <c r="H66" i="27"/>
  <c r="F66" i="27"/>
  <c r="K64" i="27"/>
  <c r="J64" i="27"/>
  <c r="K65" i="27"/>
  <c r="F64" i="27"/>
  <c r="J77" i="27"/>
  <c r="G76" i="27"/>
  <c r="I77" i="27"/>
  <c r="K78" i="27"/>
  <c r="I78" i="27"/>
  <c r="F78" i="27"/>
  <c r="J78" i="27"/>
  <c r="H78" i="27"/>
  <c r="K76" i="27"/>
  <c r="G78" i="27"/>
  <c r="J76" i="27"/>
  <c r="F76" i="27"/>
  <c r="K77" i="27"/>
  <c r="F77" i="27"/>
  <c r="H4" i="27"/>
  <c r="H5" i="27"/>
  <c r="F40" i="27"/>
  <c r="F41" i="27"/>
  <c r="F42" i="27"/>
  <c r="F52" i="27"/>
  <c r="F54" i="27"/>
  <c r="F53" i="27"/>
  <c r="I29" i="27"/>
  <c r="I28" i="27"/>
  <c r="I30" i="27"/>
  <c r="H64" i="27"/>
  <c r="H65" i="27"/>
  <c r="H18" i="27"/>
  <c r="H17" i="27"/>
  <c r="H16" i="27"/>
  <c r="H29" i="27"/>
  <c r="H30" i="27"/>
  <c r="H28" i="27"/>
  <c r="I66" i="27"/>
  <c r="I64" i="27"/>
  <c r="I65" i="27"/>
  <c r="I53" i="27"/>
  <c r="I54" i="27"/>
  <c r="I52" i="27"/>
  <c r="H53" i="27"/>
  <c r="H54" i="27"/>
  <c r="H52" i="27"/>
  <c r="G53" i="27"/>
  <c r="G54" i="27"/>
  <c r="H76" i="27"/>
  <c r="H77" i="27"/>
  <c r="I18" i="27"/>
  <c r="I17" i="27"/>
  <c r="I16" i="27"/>
  <c r="I6" i="27"/>
  <c r="I4" i="27"/>
  <c r="G41" i="27"/>
  <c r="G42" i="27"/>
  <c r="G18" i="27"/>
  <c r="G17" i="27"/>
  <c r="G65" i="27"/>
  <c r="G66" i="27"/>
  <c r="G8" i="33"/>
  <c r="G5" i="33"/>
  <c r="G6" i="33"/>
  <c r="G7" i="33"/>
  <c r="I5" i="34"/>
  <c r="F5" i="34"/>
  <c r="L4" i="28"/>
  <c r="U5" i="35"/>
  <c r="I9" i="34"/>
  <c r="U11" i="35"/>
  <c r="F7" i="34"/>
  <c r="L6" i="28"/>
  <c r="L10" i="28"/>
  <c r="F10" i="34"/>
  <c r="L12" i="28"/>
  <c r="L14" i="28"/>
  <c r="L18" i="28"/>
  <c r="L20" i="28"/>
  <c r="L32" i="28"/>
  <c r="L34" i="28"/>
  <c r="L37" i="28"/>
  <c r="L55" i="28"/>
  <c r="L58" i="28"/>
  <c r="L59" i="28"/>
  <c r="L60" i="28"/>
  <c r="L61" i="28"/>
  <c r="J11" i="27"/>
  <c r="K11" i="27"/>
  <c r="G12" i="27"/>
  <c r="M12" i="27" s="1"/>
  <c r="I12" i="27"/>
  <c r="I47" i="27"/>
  <c r="H47" i="27"/>
  <c r="G47" i="27"/>
  <c r="M47" i="27" s="1"/>
  <c r="I51" i="27"/>
  <c r="H51" i="27"/>
  <c r="G51" i="27"/>
  <c r="M51" i="27" s="1"/>
  <c r="L47" i="28"/>
  <c r="L49" i="28"/>
  <c r="L39" i="28"/>
  <c r="I22" i="27"/>
  <c r="H22" i="27"/>
  <c r="F22" i="27" s="1"/>
  <c r="L24" i="28"/>
  <c r="L28" i="28"/>
  <c r="L22" i="28"/>
  <c r="L26" i="28"/>
  <c r="L30" i="28"/>
  <c r="G24" i="27"/>
  <c r="M24" i="27" s="1"/>
  <c r="I24" i="27"/>
  <c r="H24" i="27"/>
  <c r="I7" i="27"/>
  <c r="H7" i="27"/>
  <c r="G20" i="27"/>
  <c r="M20" i="27" s="1"/>
  <c r="H20" i="27"/>
  <c r="I20" i="27"/>
  <c r="L56" i="28"/>
  <c r="G7" i="27"/>
  <c r="K35" i="27"/>
  <c r="J35" i="27"/>
  <c r="K8" i="27"/>
  <c r="J8" i="27"/>
  <c r="G36" i="27"/>
  <c r="M36" i="27" s="1"/>
  <c r="I36" i="27"/>
  <c r="H36" i="27"/>
  <c r="L36" i="28"/>
  <c r="L45" i="28"/>
  <c r="L51" i="28"/>
  <c r="L53" i="28"/>
  <c r="I15" i="27"/>
  <c r="G15" i="27"/>
  <c r="M15" i="27" s="1"/>
  <c r="F19" i="27"/>
  <c r="L19" i="27" s="1"/>
  <c r="J22" i="27"/>
  <c r="I31" i="27"/>
  <c r="G31" i="27"/>
  <c r="I43" i="27"/>
  <c r="H43" i="27"/>
  <c r="G43" i="27"/>
  <c r="M43" i="27" s="1"/>
  <c r="L41" i="28"/>
  <c r="L43" i="28"/>
  <c r="I23" i="27"/>
  <c r="G23" i="27"/>
  <c r="M23" i="27" s="1"/>
  <c r="J36" i="27"/>
  <c r="H23" i="27"/>
  <c r="J13" i="27"/>
  <c r="K13" i="27"/>
  <c r="H26" i="27"/>
  <c r="K27" i="27"/>
  <c r="J27" i="27"/>
  <c r="J21" i="27"/>
  <c r="K21" i="27"/>
  <c r="K59" i="27"/>
  <c r="K44" i="27"/>
  <c r="K56" i="27"/>
  <c r="G60" i="27"/>
  <c r="M60" i="27" s="1"/>
  <c r="H60" i="27"/>
  <c r="J45" i="27"/>
  <c r="K45" i="27"/>
  <c r="J61" i="27"/>
  <c r="K61" i="27"/>
  <c r="I79" i="27"/>
  <c r="H79" i="27"/>
  <c r="G79" i="27"/>
  <c r="M79" i="27" s="1"/>
  <c r="J51" i="27"/>
  <c r="K33" i="27"/>
  <c r="K72" i="27"/>
  <c r="J19" i="27"/>
  <c r="J47" i="27"/>
  <c r="I58" i="27"/>
  <c r="H58" i="27"/>
  <c r="J24" i="27"/>
  <c r="I8" i="34"/>
  <c r="U10" i="35"/>
  <c r="F6" i="34"/>
  <c r="L5" i="28"/>
  <c r="F8" i="34"/>
  <c r="L7" i="28"/>
  <c r="F9" i="34"/>
  <c r="L9" i="28"/>
  <c r="L11" i="28"/>
  <c r="F11" i="34"/>
  <c r="L13" i="28"/>
  <c r="L15" i="28"/>
  <c r="L17" i="28"/>
  <c r="L19" i="28"/>
  <c r="L21" i="28"/>
  <c r="L23" i="28"/>
  <c r="L25" i="28"/>
  <c r="L27" i="28"/>
  <c r="L29" i="28"/>
  <c r="L31" i="28"/>
  <c r="L33" i="28"/>
  <c r="L35" i="28"/>
  <c r="G58" i="27"/>
  <c r="M58" i="27" s="1"/>
  <c r="I70" i="27"/>
  <c r="H70" i="27"/>
  <c r="G70" i="27"/>
  <c r="M70" i="27" s="1"/>
  <c r="I74" i="27"/>
  <c r="H74" i="27"/>
  <c r="G74" i="27"/>
  <c r="L54" i="28"/>
  <c r="L57" i="28"/>
  <c r="J9" i="27"/>
  <c r="K9" i="27"/>
  <c r="K37" i="27"/>
  <c r="I63" i="27"/>
  <c r="G63" i="27"/>
  <c r="M63" i="27" s="1"/>
  <c r="I75" i="27"/>
  <c r="H75" i="27"/>
  <c r="G75" i="27"/>
  <c r="M75" i="27" s="1"/>
  <c r="J25" i="27"/>
  <c r="K25" i="27"/>
  <c r="K48" i="27"/>
  <c r="I55" i="27"/>
  <c r="F55" i="27" s="1"/>
  <c r="L55" i="27" s="1"/>
  <c r="I67" i="27"/>
  <c r="H67" i="27"/>
  <c r="I86" i="27"/>
  <c r="H86" i="27"/>
  <c r="I68" i="27"/>
  <c r="K49" i="27"/>
  <c r="K81" i="27"/>
  <c r="Q6" i="28"/>
  <c r="R6" i="28" s="1"/>
  <c r="G87" i="27"/>
  <c r="M87" i="27" s="1"/>
  <c r="I87" i="27"/>
  <c r="H87" i="27"/>
  <c r="Q15" i="28"/>
  <c r="R15" i="28" s="1"/>
  <c r="J74" i="27"/>
  <c r="Q18" i="28"/>
  <c r="R18" i="28" s="1"/>
  <c r="Q39" i="28"/>
  <c r="R39" i="28" s="1"/>
  <c r="Q44" i="28"/>
  <c r="R44" i="28" s="1"/>
  <c r="I82" i="27"/>
  <c r="I85" i="27"/>
  <c r="H85" i="27"/>
  <c r="Q24" i="28"/>
  <c r="R24" i="28" s="1"/>
  <c r="Q27" i="28"/>
  <c r="R27" i="28" s="1"/>
  <c r="G82" i="27"/>
  <c r="M82" i="27" s="1"/>
  <c r="H82" i="27"/>
  <c r="G85" i="27"/>
  <c r="M85" i="27" s="1"/>
  <c r="L38" i="28"/>
  <c r="L40" i="28"/>
  <c r="L42" i="28"/>
  <c r="L46" i="28"/>
  <c r="L48" i="28"/>
  <c r="L50" i="28"/>
  <c r="L52" i="28"/>
  <c r="K57" i="27"/>
  <c r="J60" i="27"/>
  <c r="K73" i="27"/>
  <c r="G62" i="27"/>
  <c r="G80" i="27"/>
  <c r="M80" i="27" s="1"/>
  <c r="G86" i="27"/>
  <c r="M86" i="27" s="1"/>
  <c r="K47" i="28"/>
  <c r="Q47" i="28" s="1"/>
  <c r="R47" i="28" s="1"/>
  <c r="Q16" i="28"/>
  <c r="R16" i="28" s="1"/>
  <c r="Q56" i="28"/>
  <c r="R56" i="28" s="1"/>
  <c r="Q55" i="28"/>
  <c r="R55" i="28" s="1"/>
  <c r="H34" i="28"/>
  <c r="Q54" i="28"/>
  <c r="R54" i="28" s="1"/>
  <c r="Q59" i="28"/>
  <c r="R59" i="28" s="1"/>
  <c r="J85" i="27"/>
  <c r="Q51" i="28"/>
  <c r="R51" i="28" s="1"/>
  <c r="K13" i="28"/>
  <c r="Q13" i="28" s="1"/>
  <c r="R13" i="28" s="1"/>
  <c r="K33" i="28"/>
  <c r="Q33" i="28" s="1"/>
  <c r="R33" i="28" s="1"/>
  <c r="G84" i="27" l="1"/>
  <c r="M84" i="27" s="1"/>
  <c r="H84" i="27"/>
  <c r="I34" i="27"/>
  <c r="F38" i="27"/>
  <c r="L38" i="27" s="1"/>
  <c r="F68" i="27"/>
  <c r="L68" i="27" s="1"/>
  <c r="G34" i="27"/>
  <c r="M34" i="27" s="1"/>
  <c r="H69" i="27"/>
  <c r="F71" i="27"/>
  <c r="L71" i="27" s="1"/>
  <c r="G69" i="27"/>
  <c r="F69" i="27" s="1"/>
  <c r="L69" i="27" s="1"/>
  <c r="G26" i="27"/>
  <c r="M26" i="27" s="1"/>
  <c r="O36" i="28"/>
  <c r="P36" i="28" s="1"/>
  <c r="O39" i="28"/>
  <c r="P39" i="28" s="1"/>
  <c r="O15" i="28"/>
  <c r="P15" i="28" s="1"/>
  <c r="O7" i="28"/>
  <c r="P7" i="28" s="1"/>
  <c r="O48" i="28"/>
  <c r="P48" i="28" s="1"/>
  <c r="O30" i="28"/>
  <c r="P30" i="28" s="1"/>
  <c r="O31" i="28"/>
  <c r="P31" i="28" s="1"/>
  <c r="O40" i="28"/>
  <c r="P40" i="28" s="1"/>
  <c r="O20" i="28"/>
  <c r="P20" i="28" s="1"/>
  <c r="O24" i="28"/>
  <c r="P24" i="28" s="1"/>
  <c r="O57" i="28"/>
  <c r="P57" i="28" s="1"/>
  <c r="O58" i="28"/>
  <c r="P58" i="28" s="1"/>
  <c r="O34" i="28"/>
  <c r="P34" i="28" s="1"/>
  <c r="O10" i="28"/>
  <c r="P10" i="28" s="1"/>
  <c r="O13" i="28"/>
  <c r="P13" i="28" s="1"/>
  <c r="O50" i="28"/>
  <c r="P50" i="28" s="1"/>
  <c r="O49" i="28"/>
  <c r="P49" i="28" s="1"/>
  <c r="O12" i="28"/>
  <c r="P12" i="28" s="1"/>
  <c r="O37" i="28"/>
  <c r="P37" i="28" s="1"/>
  <c r="O9" i="28"/>
  <c r="P9" i="28" s="1"/>
  <c r="O17" i="28"/>
  <c r="P17" i="28" s="1"/>
  <c r="O25" i="28"/>
  <c r="P25" i="28" s="1"/>
  <c r="O45" i="28"/>
  <c r="P45" i="28" s="1"/>
  <c r="O46" i="28"/>
  <c r="P46" i="28" s="1"/>
  <c r="O28" i="28"/>
  <c r="P28" i="28" s="1"/>
  <c r="O22" i="28"/>
  <c r="P22" i="28" s="1"/>
  <c r="C26" i="35"/>
  <c r="C17" i="35"/>
  <c r="O61" i="28"/>
  <c r="P61" i="28" s="1"/>
  <c r="O41" i="28"/>
  <c r="P41" i="28" s="1"/>
  <c r="O52" i="28"/>
  <c r="P52" i="28" s="1"/>
  <c r="O53" i="28"/>
  <c r="P53" i="28" s="1"/>
  <c r="O5" i="28"/>
  <c r="P5" i="28" s="1"/>
  <c r="O23" i="28"/>
  <c r="P23" i="28" s="1"/>
  <c r="O33" i="28"/>
  <c r="P33" i="28" s="1"/>
  <c r="C62" i="35"/>
  <c r="O4" i="28"/>
  <c r="P4" i="28" s="1"/>
  <c r="C11" i="35"/>
  <c r="C60" i="35"/>
  <c r="C45" i="35"/>
  <c r="L10" i="34"/>
  <c r="C54" i="35"/>
  <c r="M54" i="27"/>
  <c r="O47" i="28"/>
  <c r="P47" i="28" s="1"/>
  <c r="O35" i="28"/>
  <c r="P35" i="28" s="1"/>
  <c r="C6" i="35"/>
  <c r="H32" i="27"/>
  <c r="F32" i="27" s="1"/>
  <c r="L32" i="27" s="1"/>
  <c r="I32" i="27"/>
  <c r="F34" i="27"/>
  <c r="L34" i="27" s="1"/>
  <c r="H83" i="27"/>
  <c r="G83" i="27"/>
  <c r="M83" i="27" s="1"/>
  <c r="F50" i="27"/>
  <c r="L50" i="27" s="1"/>
  <c r="H10" i="27"/>
  <c r="M65" i="27"/>
  <c r="F15" i="27"/>
  <c r="L15" i="27" s="1"/>
  <c r="F36" i="27"/>
  <c r="L36" i="27" s="1"/>
  <c r="F85" i="27"/>
  <c r="L85" i="27" s="1"/>
  <c r="G10" i="27"/>
  <c r="M10" i="27" s="1"/>
  <c r="F47" i="27"/>
  <c r="L47" i="27" s="1"/>
  <c r="L52" i="27"/>
  <c r="M42" i="27"/>
  <c r="L40" i="27"/>
  <c r="L77" i="27"/>
  <c r="M6" i="27"/>
  <c r="L18" i="27"/>
  <c r="F58" i="27"/>
  <c r="L58" i="27" s="1"/>
  <c r="F80" i="27"/>
  <c r="L80" i="27" s="1"/>
  <c r="F63" i="27"/>
  <c r="L63" i="27" s="1"/>
  <c r="L78" i="27"/>
  <c r="L65" i="27"/>
  <c r="F75" i="27"/>
  <c r="L75" i="27" s="1"/>
  <c r="F46" i="27"/>
  <c r="L46" i="27" s="1"/>
  <c r="F39" i="27"/>
  <c r="L39" i="27" s="1"/>
  <c r="L29" i="27"/>
  <c r="L76" i="27"/>
  <c r="M30" i="27"/>
  <c r="F79" i="27"/>
  <c r="L79" i="27" s="1"/>
  <c r="L53" i="27"/>
  <c r="M78" i="27"/>
  <c r="F14" i="27"/>
  <c r="L14" i="27" s="1"/>
  <c r="V10" i="35"/>
  <c r="O11" i="35"/>
  <c r="O8" i="35"/>
  <c r="L22" i="27"/>
  <c r="O7" i="35"/>
  <c r="L66" i="27"/>
  <c r="C53" i="35"/>
  <c r="C50" i="35"/>
  <c r="O43" i="28"/>
  <c r="P43" i="28" s="1"/>
  <c r="C39" i="35"/>
  <c r="C36" i="35"/>
  <c r="C16" i="35"/>
  <c r="M5" i="27"/>
  <c r="F87" i="27"/>
  <c r="L87" i="27" s="1"/>
  <c r="F60" i="27"/>
  <c r="L60" i="27" s="1"/>
  <c r="F23" i="27"/>
  <c r="L23" i="27" s="1"/>
  <c r="M17" i="27"/>
  <c r="M53" i="27"/>
  <c r="L42" i="27"/>
  <c r="C32" i="35"/>
  <c r="C29" i="35"/>
  <c r="C23" i="35"/>
  <c r="C20" i="35"/>
  <c r="O8" i="28"/>
  <c r="P8" i="28" s="1"/>
  <c r="C5" i="35"/>
  <c r="F82" i="27"/>
  <c r="L82" i="27" s="1"/>
  <c r="O11" i="28"/>
  <c r="P11" i="28" s="1"/>
  <c r="I9" i="27"/>
  <c r="F7" i="27"/>
  <c r="M7" i="27"/>
  <c r="V11" i="35"/>
  <c r="M18" i="27"/>
  <c r="L41" i="27"/>
  <c r="O38" i="28"/>
  <c r="P38" i="28" s="1"/>
  <c r="O26" i="28"/>
  <c r="P26" i="28" s="1"/>
  <c r="O9" i="35"/>
  <c r="L8" i="34"/>
  <c r="V13" i="35"/>
  <c r="V8" i="35"/>
  <c r="L12" i="34"/>
  <c r="M29" i="27"/>
  <c r="O60" i="28"/>
  <c r="P60" i="28" s="1"/>
  <c r="F20" i="27"/>
  <c r="L20" i="27" s="1"/>
  <c r="C59" i="35"/>
  <c r="C58" i="35"/>
  <c r="C55" i="35"/>
  <c r="C47" i="35"/>
  <c r="C44" i="35"/>
  <c r="V6" i="35"/>
  <c r="O29" i="28"/>
  <c r="P29" i="28" s="1"/>
  <c r="M41" i="27"/>
  <c r="O55" i="28"/>
  <c r="P55" i="28" s="1"/>
  <c r="C40" i="35"/>
  <c r="C24" i="35"/>
  <c r="C51" i="35"/>
  <c r="C37" i="35"/>
  <c r="L6" i="34"/>
  <c r="O6" i="35"/>
  <c r="F84" i="27"/>
  <c r="L84" i="27" s="1"/>
  <c r="F67" i="27"/>
  <c r="L67" i="27" s="1"/>
  <c r="F12" i="27"/>
  <c r="L30" i="27"/>
  <c r="L16" i="27"/>
  <c r="D5" i="37"/>
  <c r="L4" i="27"/>
  <c r="C33" i="35"/>
  <c r="C30" i="35"/>
  <c r="C27" i="35"/>
  <c r="C21" i="35"/>
  <c r="C18" i="35"/>
  <c r="C14" i="35"/>
  <c r="C12" i="35"/>
  <c r="C10" i="35"/>
  <c r="O6" i="28"/>
  <c r="P6" i="28" s="1"/>
  <c r="L28" i="27"/>
  <c r="C56" i="35"/>
  <c r="O56" i="28"/>
  <c r="P56" i="28" s="1"/>
  <c r="C48" i="35"/>
  <c r="C42" i="35"/>
  <c r="C13" i="35"/>
  <c r="L13" i="34"/>
  <c r="L7" i="34"/>
  <c r="V9" i="35"/>
  <c r="F43" i="27"/>
  <c r="L43" i="27" s="1"/>
  <c r="L64" i="27"/>
  <c r="F86" i="27"/>
  <c r="L86" i="27" s="1"/>
  <c r="C52" i="35"/>
  <c r="C49" i="35"/>
  <c r="C41" i="35"/>
  <c r="C38" i="35"/>
  <c r="C35" i="35"/>
  <c r="C15" i="35"/>
  <c r="C8" i="35"/>
  <c r="O54" i="28"/>
  <c r="P54" i="28" s="1"/>
  <c r="V7" i="35"/>
  <c r="L9" i="34"/>
  <c r="F70" i="27"/>
  <c r="L70" i="27" s="1"/>
  <c r="F51" i="27"/>
  <c r="L51" i="27" s="1"/>
  <c r="L17" i="27"/>
  <c r="C34" i="35"/>
  <c r="C31" i="35"/>
  <c r="C28" i="35"/>
  <c r="C25" i="35"/>
  <c r="C22" i="35"/>
  <c r="C19" i="35"/>
  <c r="L11" i="34"/>
  <c r="C7" i="35"/>
  <c r="C9" i="35"/>
  <c r="F24" i="27"/>
  <c r="L24" i="27" s="1"/>
  <c r="M66" i="27"/>
  <c r="L54" i="27"/>
  <c r="C61" i="35"/>
  <c r="O59" i="28"/>
  <c r="P59" i="28" s="1"/>
  <c r="C57" i="35"/>
  <c r="C46" i="35"/>
  <c r="C43" i="35"/>
  <c r="O14" i="28"/>
  <c r="P14" i="28" s="1"/>
  <c r="L5" i="34"/>
  <c r="O10" i="35"/>
  <c r="M77" i="27"/>
  <c r="M62" i="27"/>
  <c r="F62" i="27"/>
  <c r="L62" i="27" s="1"/>
  <c r="H73" i="27"/>
  <c r="G73" i="27"/>
  <c r="M73" i="27" s="1"/>
  <c r="I73" i="27"/>
  <c r="H57" i="27"/>
  <c r="G57" i="27"/>
  <c r="M57" i="27" s="1"/>
  <c r="I57" i="27"/>
  <c r="I81" i="27"/>
  <c r="H81" i="27"/>
  <c r="G81" i="27"/>
  <c r="M81" i="27" s="1"/>
  <c r="G49" i="27"/>
  <c r="M49" i="27" s="1"/>
  <c r="I49" i="27"/>
  <c r="H49" i="27"/>
  <c r="G48" i="27"/>
  <c r="M48" i="27" s="1"/>
  <c r="I48" i="27"/>
  <c r="H48" i="27"/>
  <c r="G25" i="27"/>
  <c r="M25" i="27" s="1"/>
  <c r="I25" i="27"/>
  <c r="H25" i="27"/>
  <c r="G37" i="27"/>
  <c r="M37" i="27" s="1"/>
  <c r="I37" i="27"/>
  <c r="H37" i="27"/>
  <c r="G9" i="27"/>
  <c r="M9" i="27" s="1"/>
  <c r="H9" i="27"/>
  <c r="M74" i="27"/>
  <c r="F74" i="27"/>
  <c r="L74" i="27" s="1"/>
  <c r="G72" i="27"/>
  <c r="M72" i="27" s="1"/>
  <c r="I72" i="27"/>
  <c r="H72" i="27"/>
  <c r="I33" i="27"/>
  <c r="H33" i="27"/>
  <c r="G33" i="27"/>
  <c r="M33" i="27" s="1"/>
  <c r="I61" i="27"/>
  <c r="H61" i="27"/>
  <c r="G61" i="27"/>
  <c r="M61" i="27" s="1"/>
  <c r="G45" i="27"/>
  <c r="M45" i="27" s="1"/>
  <c r="I45" i="27"/>
  <c r="H45" i="27"/>
  <c r="G56" i="27"/>
  <c r="M56" i="27" s="1"/>
  <c r="I56" i="27"/>
  <c r="H56" i="27"/>
  <c r="G44" i="27"/>
  <c r="M44" i="27" s="1"/>
  <c r="H44" i="27"/>
  <c r="I44" i="27"/>
  <c r="I59" i="27"/>
  <c r="H59" i="27"/>
  <c r="G59" i="27"/>
  <c r="M59" i="27" s="1"/>
  <c r="G21" i="27"/>
  <c r="M21" i="27" s="1"/>
  <c r="I21" i="27"/>
  <c r="H21" i="27"/>
  <c r="H27" i="27"/>
  <c r="I27" i="27"/>
  <c r="G27" i="27"/>
  <c r="M27" i="27" s="1"/>
  <c r="G13" i="27"/>
  <c r="M13" i="27" s="1"/>
  <c r="H13" i="27"/>
  <c r="I13" i="27"/>
  <c r="M31" i="27"/>
  <c r="F31" i="27"/>
  <c r="L31" i="27" s="1"/>
  <c r="G8" i="27"/>
  <c r="M8" i="27" s="1"/>
  <c r="H8" i="27"/>
  <c r="I8" i="27"/>
  <c r="I35" i="27"/>
  <c r="H35" i="27"/>
  <c r="G35" i="27"/>
  <c r="M35" i="27" s="1"/>
  <c r="G11" i="27"/>
  <c r="M11" i="27" s="1"/>
  <c r="I11" i="27"/>
  <c r="H11" i="27"/>
  <c r="M76" i="27"/>
  <c r="M64" i="27"/>
  <c r="M52" i="27"/>
  <c r="M40" i="27"/>
  <c r="M28" i="27"/>
  <c r="M16" i="27"/>
  <c r="D6" i="37"/>
  <c r="L5" i="27"/>
  <c r="D7" i="37"/>
  <c r="L6" i="27"/>
  <c r="M4" i="27"/>
  <c r="S74" i="33"/>
  <c r="T74" i="33"/>
  <c r="S73" i="33"/>
  <c r="T73" i="33"/>
  <c r="T72" i="33"/>
  <c r="S72" i="33"/>
  <c r="T71" i="33"/>
  <c r="S71" i="33"/>
  <c r="S70" i="33"/>
  <c r="T70" i="33"/>
  <c r="T69" i="33"/>
  <c r="S69" i="33"/>
  <c r="S68" i="33"/>
  <c r="T68" i="33"/>
  <c r="S67" i="33"/>
  <c r="T67" i="33"/>
  <c r="T66" i="33"/>
  <c r="S66" i="33"/>
  <c r="T65" i="33"/>
  <c r="S65" i="33"/>
  <c r="S64" i="33"/>
  <c r="T64" i="33"/>
  <c r="S63" i="33"/>
  <c r="T63" i="33"/>
  <c r="S62" i="33"/>
  <c r="T62" i="33"/>
  <c r="S61" i="33"/>
  <c r="T61" i="33"/>
  <c r="T60" i="33"/>
  <c r="S60" i="33"/>
  <c r="T59" i="33"/>
  <c r="S59" i="33"/>
  <c r="S58" i="33"/>
  <c r="T58" i="33"/>
  <c r="T57" i="33"/>
  <c r="S57" i="33"/>
  <c r="T56" i="33"/>
  <c r="S56" i="33"/>
  <c r="S55" i="33"/>
  <c r="T55" i="33"/>
  <c r="T54" i="33"/>
  <c r="S54" i="33"/>
  <c r="S53" i="33"/>
  <c r="T53" i="33"/>
  <c r="S52" i="33"/>
  <c r="T52" i="33"/>
  <c r="S51" i="33"/>
  <c r="T51" i="33"/>
  <c r="T50" i="33"/>
  <c r="S50" i="33"/>
  <c r="S49" i="33"/>
  <c r="T49" i="33"/>
  <c r="T48" i="33"/>
  <c r="S48" i="33"/>
  <c r="T47" i="33"/>
  <c r="S47" i="33"/>
  <c r="S46" i="33"/>
  <c r="T46" i="33"/>
  <c r="T45" i="33"/>
  <c r="S45" i="33"/>
  <c r="T44" i="33"/>
  <c r="S44" i="33"/>
  <c r="S43" i="33"/>
  <c r="T43" i="33"/>
  <c r="S42" i="33"/>
  <c r="T42" i="33"/>
  <c r="T41" i="33"/>
  <c r="S41" i="33"/>
  <c r="S40" i="33"/>
  <c r="T40" i="33"/>
  <c r="T39" i="33"/>
  <c r="S39" i="33"/>
  <c r="S38" i="33"/>
  <c r="T38" i="33"/>
  <c r="S37" i="33"/>
  <c r="T37" i="33"/>
  <c r="T36" i="33"/>
  <c r="S36" i="33"/>
  <c r="S35" i="33"/>
  <c r="T35" i="33"/>
  <c r="S34" i="33"/>
  <c r="T34" i="33"/>
  <c r="T33" i="33"/>
  <c r="S33" i="33"/>
  <c r="T32" i="33"/>
  <c r="S32" i="33"/>
  <c r="S31" i="33"/>
  <c r="T31" i="33"/>
  <c r="T30" i="33"/>
  <c r="S30" i="33"/>
  <c r="T29" i="33"/>
  <c r="S29" i="33"/>
  <c r="S28" i="33"/>
  <c r="T28" i="33"/>
  <c r="S27" i="33"/>
  <c r="T27" i="33"/>
  <c r="S26" i="33"/>
  <c r="T26" i="33"/>
  <c r="S25" i="33"/>
  <c r="T25" i="33"/>
  <c r="T24" i="33"/>
  <c r="S24" i="33"/>
  <c r="T23" i="33"/>
  <c r="S23" i="33"/>
  <c r="S22" i="33"/>
  <c r="T22" i="33"/>
  <c r="S21" i="33"/>
  <c r="T21" i="33"/>
  <c r="T20" i="33"/>
  <c r="S20" i="33"/>
  <c r="S19" i="33"/>
  <c r="T19" i="33"/>
  <c r="T18" i="33"/>
  <c r="S18" i="33"/>
  <c r="S17" i="33"/>
  <c r="T17" i="33"/>
  <c r="S16" i="33"/>
  <c r="T16" i="33"/>
  <c r="S15" i="33"/>
  <c r="T15" i="33"/>
  <c r="T14" i="33"/>
  <c r="S14" i="33"/>
  <c r="S13" i="33"/>
  <c r="T13" i="33"/>
  <c r="T12" i="33"/>
  <c r="S12" i="33"/>
  <c r="T11" i="33"/>
  <c r="S11" i="33"/>
  <c r="T10" i="33"/>
  <c r="S10" i="33"/>
  <c r="S9" i="33"/>
  <c r="T9" i="33"/>
  <c r="S8" i="33"/>
  <c r="T8" i="33"/>
  <c r="S7" i="33"/>
  <c r="T7" i="33"/>
  <c r="S6" i="33"/>
  <c r="T6" i="33"/>
  <c r="S5" i="33"/>
  <c r="T5" i="33"/>
  <c r="M5" i="36"/>
  <c r="E5" i="36"/>
  <c r="M69" i="27" l="1"/>
  <c r="F26" i="27"/>
  <c r="L26" i="27" s="1"/>
  <c r="F83" i="27"/>
  <c r="L83" i="27" s="1"/>
  <c r="F59" i="27"/>
  <c r="L59" i="27" s="1"/>
  <c r="F10" i="27"/>
  <c r="L10" i="27" s="1"/>
  <c r="F61" i="27"/>
  <c r="L61" i="27" s="1"/>
  <c r="F35" i="27"/>
  <c r="L35" i="27" s="1"/>
  <c r="F33" i="27"/>
  <c r="L33" i="27" s="1"/>
  <c r="F48" i="27"/>
  <c r="L48" i="27" s="1"/>
  <c r="D15" i="37"/>
  <c r="F11" i="27"/>
  <c r="F9" i="27"/>
  <c r="L9" i="27" s="1"/>
  <c r="F73" i="27"/>
  <c r="L73" i="27" s="1"/>
  <c r="J6" i="37"/>
  <c r="F44" i="27"/>
  <c r="L44" i="27" s="1"/>
  <c r="F25" i="27"/>
  <c r="L25" i="27" s="1"/>
  <c r="F72" i="27"/>
  <c r="L72" i="27" s="1"/>
  <c r="F8" i="27"/>
  <c r="F45" i="27"/>
  <c r="L45" i="27" s="1"/>
  <c r="L8" i="27"/>
  <c r="F81" i="27"/>
  <c r="L81" i="27" s="1"/>
  <c r="J8" i="37"/>
  <c r="F27" i="27"/>
  <c r="V9" i="7"/>
  <c r="F13" i="27"/>
  <c r="L13" i="27" s="1"/>
  <c r="F21" i="27"/>
  <c r="L21" i="27" s="1"/>
  <c r="F56" i="27"/>
  <c r="L56" i="27" s="1"/>
  <c r="F37" i="27"/>
  <c r="L37" i="27" s="1"/>
  <c r="F57" i="27"/>
  <c r="L57" i="27" s="1"/>
  <c r="J9" i="37"/>
  <c r="J11" i="37"/>
  <c r="V12" i="35"/>
  <c r="J7" i="37"/>
  <c r="J5" i="37"/>
  <c r="L12" i="27"/>
  <c r="F49" i="27"/>
  <c r="L49" i="27" s="1"/>
  <c r="P5" i="36"/>
  <c r="V5" i="35"/>
  <c r="D8" i="37"/>
  <c r="L7" i="27"/>
  <c r="J10" i="37"/>
  <c r="M6" i="36"/>
  <c r="F5" i="36"/>
  <c r="D12" i="37" l="1"/>
  <c r="D11" i="37"/>
  <c r="L11" i="27"/>
  <c r="D14" i="37"/>
  <c r="D13" i="37"/>
  <c r="O5" i="35"/>
  <c r="P6" i="36"/>
  <c r="D10" i="37"/>
  <c r="L27" i="27"/>
  <c r="D16" i="37"/>
  <c r="D9" i="37"/>
  <c r="G5" i="36"/>
  <c r="M7" i="36"/>
  <c r="P7" i="36" l="1"/>
  <c r="H5" i="36"/>
  <c r="M8" i="36"/>
  <c r="P8" i="36" l="1"/>
  <c r="I5" i="36"/>
  <c r="M10" i="36" s="1"/>
  <c r="M9" i="36"/>
  <c r="P9" i="36" l="1"/>
  <c r="S7" i="36"/>
  <c r="S6" i="36" l="1"/>
  <c r="S9" i="36"/>
  <c r="P10" i="36"/>
  <c r="S5" i="36"/>
  <c r="S8" i="36"/>
  <c r="S11" i="36"/>
  <c r="S10" i="36"/>
</calcChain>
</file>

<file path=xl/sharedStrings.xml><?xml version="1.0" encoding="utf-8"?>
<sst xmlns="http://schemas.openxmlformats.org/spreadsheetml/2006/main" count="1808" uniqueCount="542">
  <si>
    <t>Training Dashboard</t>
  </si>
  <si>
    <t>Department:</t>
  </si>
  <si>
    <t>All</t>
  </si>
  <si>
    <t>completed ÷ enrolled</t>
  </si>
  <si>
    <t>Low</t>
  </si>
  <si>
    <t>Medium</t>
  </si>
  <si>
    <t>High</t>
  </si>
  <si>
    <t>Engineering</t>
  </si>
  <si>
    <t>HR</t>
  </si>
  <si>
    <t>Sales</t>
  </si>
  <si>
    <t>Finance</t>
  </si>
  <si>
    <t>Marketing</t>
  </si>
  <si>
    <t>IT</t>
  </si>
  <si>
    <t>Operations</t>
  </si>
  <si>
    <t>Python</t>
  </si>
  <si>
    <t>SQL</t>
  </si>
  <si>
    <t>Excel</t>
  </si>
  <si>
    <t>Power BI</t>
  </si>
  <si>
    <t>Cloud</t>
  </si>
  <si>
    <t>Communication</t>
  </si>
  <si>
    <t>Leadership</t>
  </si>
  <si>
    <t>Teamwork</t>
  </si>
  <si>
    <t>Problem Solving</t>
  </si>
  <si>
    <t>⏱️  Training Hours</t>
  </si>
  <si>
    <t>✅  Completion Rate</t>
  </si>
  <si>
    <t>📝  Average Training Score</t>
  </si>
  <si>
    <t>🎓  Employees Requiring Training</t>
  </si>
  <si>
    <t>total hours, 2025</t>
  </si>
  <si>
    <t>out of 100, completed courses</t>
  </si>
  <si>
    <t>at least one flagged skill</t>
  </si>
  <si>
    <t>EmpID</t>
  </si>
  <si>
    <t>Department</t>
  </si>
  <si>
    <t>JobTitle</t>
  </si>
  <si>
    <t>Status</t>
  </si>
  <si>
    <t>StartDate</t>
  </si>
  <si>
    <t>EndDate</t>
  </si>
  <si>
    <t>Gender</t>
  </si>
  <si>
    <t>BaseSalary</t>
  </si>
  <si>
    <t>EMP001</t>
  </si>
  <si>
    <t>Senior Developer</t>
  </si>
  <si>
    <t>EMP010</t>
  </si>
  <si>
    <t>EMP002</t>
  </si>
  <si>
    <t>HR Manager</t>
  </si>
  <si>
    <t>EMP003</t>
  </si>
  <si>
    <t>Sales Executive</t>
  </si>
  <si>
    <t>EMP005</t>
  </si>
  <si>
    <t>EMP004</t>
  </si>
  <si>
    <t>Senior Accountant</t>
  </si>
  <si>
    <t>Sales Manager</t>
  </si>
  <si>
    <t>EMP006</t>
  </si>
  <si>
    <t>Marketing Specialist</t>
  </si>
  <si>
    <t>EMP007</t>
  </si>
  <si>
    <t>Junior Developer</t>
  </si>
  <si>
    <t>EMP008</t>
  </si>
  <si>
    <t>Chief Accountant</t>
  </si>
  <si>
    <t>EMP009</t>
  </si>
  <si>
    <t>IT Manager</t>
  </si>
  <si>
    <t>Operations Director</t>
  </si>
  <si>
    <t>EMP011</t>
  </si>
  <si>
    <t>EMP012</t>
  </si>
  <si>
    <t>Software Engineer</t>
  </si>
  <si>
    <t>EMP013</t>
  </si>
  <si>
    <t>EMP014</t>
  </si>
  <si>
    <t>EMP015</t>
  </si>
  <si>
    <t>EMP016</t>
  </si>
  <si>
    <t>EMP017</t>
  </si>
  <si>
    <t>EMP018</t>
  </si>
  <si>
    <t>EMP019</t>
  </si>
  <si>
    <t>EMP020</t>
  </si>
  <si>
    <t>EMP021</t>
  </si>
  <si>
    <t>EMP022</t>
  </si>
  <si>
    <t>EMP023</t>
  </si>
  <si>
    <t>EMP024</t>
  </si>
  <si>
    <t>EMP025</t>
  </si>
  <si>
    <t>EMP026</t>
  </si>
  <si>
    <t>EMP027</t>
  </si>
  <si>
    <t>EMP028</t>
  </si>
  <si>
    <t>EMP029</t>
  </si>
  <si>
    <t>EMP030</t>
  </si>
  <si>
    <t>Accountant</t>
  </si>
  <si>
    <t>EMP031</t>
  </si>
  <si>
    <t>EMP032</t>
  </si>
  <si>
    <t>EMP033</t>
  </si>
  <si>
    <t>EMP034</t>
  </si>
  <si>
    <t>EMP035</t>
  </si>
  <si>
    <t>EMP036</t>
  </si>
  <si>
    <t>EMP037</t>
  </si>
  <si>
    <t>IT Support Specialist</t>
  </si>
  <si>
    <t>EMP038</t>
  </si>
  <si>
    <t>EMP039</t>
  </si>
  <si>
    <t>EMP040</t>
  </si>
  <si>
    <t>EMP041</t>
  </si>
  <si>
    <t>EMP042</t>
  </si>
  <si>
    <t>EMP043</t>
  </si>
  <si>
    <t>EMP044</t>
  </si>
  <si>
    <t>Marketing Coordinator</t>
  </si>
  <si>
    <t>EMP045</t>
  </si>
  <si>
    <t>EMP046</t>
  </si>
  <si>
    <t>EMP047</t>
  </si>
  <si>
    <t>EMP048</t>
  </si>
  <si>
    <t>EMP049</t>
  </si>
  <si>
    <t>HR Specialist</t>
  </si>
  <si>
    <t>EMP050</t>
  </si>
  <si>
    <t>EMP051</t>
  </si>
  <si>
    <t>EMP052</t>
  </si>
  <si>
    <t>EMP053</t>
  </si>
  <si>
    <t>EMP054</t>
  </si>
  <si>
    <t>Operations Analyst</t>
  </si>
  <si>
    <t>EMP055</t>
  </si>
  <si>
    <t>EMP056</t>
  </si>
  <si>
    <t>EMP057</t>
  </si>
  <si>
    <t>EMP058</t>
  </si>
  <si>
    <t>Family Reasons</t>
  </si>
  <si>
    <t>Better Opportunity</t>
  </si>
  <si>
    <t>Retirement</t>
  </si>
  <si>
    <t>Performance Issues</t>
  </si>
  <si>
    <t>Resignation</t>
  </si>
  <si>
    <t>EmployeeName</t>
  </si>
  <si>
    <t>City</t>
  </si>
  <si>
    <t>Employee Status</t>
  </si>
  <si>
    <t>Employment Type</t>
  </si>
  <si>
    <t>Ahmed Hassan</t>
  </si>
  <si>
    <t>Sara Mohamed</t>
  </si>
  <si>
    <t>Omar Ali</t>
  </si>
  <si>
    <t>Nour Ibrahim</t>
  </si>
  <si>
    <t>Khaled Youssef</t>
  </si>
  <si>
    <t>Rana Mahmoud</t>
  </si>
  <si>
    <t>Tarek Samir</t>
  </si>
  <si>
    <t>Hana Wael</t>
  </si>
  <si>
    <t>Maternity</t>
  </si>
  <si>
    <t>Yasser Nasser</t>
  </si>
  <si>
    <t>Mona Fawzi</t>
  </si>
  <si>
    <t>Mohamed Helmy</t>
  </si>
  <si>
    <t>Verina Mostafa</t>
  </si>
  <si>
    <t>Amir Saad</t>
  </si>
  <si>
    <t>Nourhan Fathy</t>
  </si>
  <si>
    <t>Rania Ezzat</t>
  </si>
  <si>
    <t>Manal Adel</t>
  </si>
  <si>
    <t>Passant Attia</t>
  </si>
  <si>
    <t>Ziad Shaker</t>
  </si>
  <si>
    <t>Fady Ezzat</t>
  </si>
  <si>
    <t>Hesham Rizk</t>
  </si>
  <si>
    <t>Osama Anwar</t>
  </si>
  <si>
    <t>Tamer Farouk</t>
  </si>
  <si>
    <t>Bassem Badawy</t>
  </si>
  <si>
    <t>Rasha Fouad</t>
  </si>
  <si>
    <t>Mahmoud Ezzat</t>
  </si>
  <si>
    <t>Radwa Hamed</t>
  </si>
  <si>
    <t>Islam Fahmy</t>
  </si>
  <si>
    <t>Waleed Gomaa</t>
  </si>
  <si>
    <t>Amir Adel</t>
  </si>
  <si>
    <t>Ashraf Hafez</t>
  </si>
  <si>
    <t>Ashraf Riad</t>
  </si>
  <si>
    <t>Sherif Mansour</t>
  </si>
  <si>
    <t>Medhat Farid</t>
  </si>
  <si>
    <t>Marwa Rizk</t>
  </si>
  <si>
    <t>Doaa Zaki</t>
  </si>
  <si>
    <t>Medhat Gaber</t>
  </si>
  <si>
    <t>Tamer Sultan</t>
  </si>
  <si>
    <t>Nourane Shaker</t>
  </si>
  <si>
    <t>Farida Helmy</t>
  </si>
  <si>
    <t>Bassem Kamal</t>
  </si>
  <si>
    <t>Radwa Farouk</t>
  </si>
  <si>
    <t>Ramy Amin</t>
  </si>
  <si>
    <t>Manal Roushdy</t>
  </si>
  <si>
    <t>Ramy Fathy</t>
  </si>
  <si>
    <t>Nourane Ezzat</t>
  </si>
  <si>
    <t>Islam Saad</t>
  </si>
  <si>
    <t>Ehab Fouad</t>
  </si>
  <si>
    <t>Ghada Fahmy</t>
  </si>
  <si>
    <t>Rania Rizk</t>
  </si>
  <si>
    <t>Mariam Younis</t>
  </si>
  <si>
    <t>Hossam Fathy</t>
  </si>
  <si>
    <t>Alia Farid</t>
  </si>
  <si>
    <t>LeaveType</t>
  </si>
  <si>
    <t>Annual</t>
  </si>
  <si>
    <t>Approved</t>
  </si>
  <si>
    <t>Sick</t>
  </si>
  <si>
    <t>Unpaid</t>
  </si>
  <si>
    <t>Pending</t>
  </si>
  <si>
    <t>Rejected</t>
  </si>
  <si>
    <t>Medhat Anwar</t>
  </si>
  <si>
    <t>Emergency</t>
  </si>
  <si>
    <t>Other</t>
  </si>
  <si>
    <t>Karim Abdelrahman</t>
  </si>
  <si>
    <t>Study</t>
  </si>
  <si>
    <t>Paternity</t>
  </si>
  <si>
    <t>Adham Mansour</t>
  </si>
  <si>
    <t>Maha Kotb</t>
  </si>
  <si>
    <t>Month</t>
  </si>
  <si>
    <t>Sayed Mansour</t>
  </si>
  <si>
    <t>Digital Marketing</t>
  </si>
  <si>
    <t>Screening</t>
  </si>
  <si>
    <t>IT Security</t>
  </si>
  <si>
    <t>Assessment</t>
  </si>
  <si>
    <t>Applied</t>
  </si>
  <si>
    <t>Withdrawn</t>
  </si>
  <si>
    <t>📚  TRAINING &amp; DEVELOPMENT</t>
  </si>
  <si>
    <t>Status: Enrolled | In Progress | Completed | Cancelled | Failed</t>
  </si>
  <si>
    <t>RecordID</t>
  </si>
  <si>
    <t>TrainingName</t>
  </si>
  <si>
    <t>Category</t>
  </si>
  <si>
    <t>Training Accepted</t>
  </si>
  <si>
    <t>Provider</t>
  </si>
  <si>
    <t>DurationHrs</t>
  </si>
  <si>
    <t>Score</t>
  </si>
  <si>
    <t>AcceptedFlag</t>
  </si>
  <si>
    <t>CompletedFlag</t>
  </si>
  <si>
    <t>CompletionRateRow</t>
  </si>
  <si>
    <t>StartYear</t>
  </si>
  <si>
    <t>StartQuarter</t>
  </si>
  <si>
    <t>EndYear</t>
  </si>
  <si>
    <t>EndQuarter</t>
  </si>
  <si>
    <t>ScoreBand</t>
  </si>
  <si>
    <t>DurationBand</t>
  </si>
  <si>
    <t>TR-001</t>
  </si>
  <si>
    <t>AWS Solutions Architect</t>
  </si>
  <si>
    <t>Yes</t>
  </si>
  <si>
    <t>AWS Training</t>
  </si>
  <si>
    <t>Completed</t>
  </si>
  <si>
    <t>TR-002</t>
  </si>
  <si>
    <t>Strategic HR Leadership</t>
  </si>
  <si>
    <t>Dale Carnegie</t>
  </si>
  <si>
    <t>TR-003</t>
  </si>
  <si>
    <t>Advanced Sales Techniques</t>
  </si>
  <si>
    <t>Sales Academy</t>
  </si>
  <si>
    <t>TR-004</t>
  </si>
  <si>
    <t>IFRS Accounting Standards</t>
  </si>
  <si>
    <t>ACCA</t>
  </si>
  <si>
    <t>In Progress</t>
  </si>
  <si>
    <t>TR-005</t>
  </si>
  <si>
    <t>React &amp; Node.js Bootcamp</t>
  </si>
  <si>
    <t>Dev</t>
  </si>
  <si>
    <t>Udemy</t>
  </si>
  <si>
    <t>TR-006</t>
  </si>
  <si>
    <t>Cybersecurity Fundamentals</t>
  </si>
  <si>
    <t>Coursera</t>
  </si>
  <si>
    <t>TR-007</t>
  </si>
  <si>
    <t>Sales Leadership Program</t>
  </si>
  <si>
    <t>HubSpot</t>
  </si>
  <si>
    <t>Enrolled</t>
  </si>
  <si>
    <t>TR-008</t>
  </si>
  <si>
    <t>Google Analytics 4</t>
  </si>
  <si>
    <t>Google</t>
  </si>
  <si>
    <t>TR-009</t>
  </si>
  <si>
    <t>TR-010</t>
  </si>
  <si>
    <t>Python for Data Engineers</t>
  </si>
  <si>
    <t>TR-011</t>
  </si>
  <si>
    <t>People Management Essentials</t>
  </si>
  <si>
    <t>LinkedIn Learning</t>
  </si>
  <si>
    <t>TR-012</t>
  </si>
  <si>
    <t>Supply Chain Analytics</t>
  </si>
  <si>
    <t>Ops Excellence</t>
  </si>
  <si>
    <t>TR-013</t>
  </si>
  <si>
    <t>TR-014</t>
  </si>
  <si>
    <t>Cancelled</t>
  </si>
  <si>
    <t>TR-015</t>
  </si>
  <si>
    <t>Lean Six Sigma Green Belt</t>
  </si>
  <si>
    <t>Deloitte Academy</t>
  </si>
  <si>
    <t>TR-016</t>
  </si>
  <si>
    <t>Cost Accounting Deep Dive</t>
  </si>
  <si>
    <t>Failed</t>
  </si>
  <si>
    <t>TR-017</t>
  </si>
  <si>
    <t>TR-018</t>
  </si>
  <si>
    <t>TR-019</t>
  </si>
  <si>
    <t>Payroll Compliance Workshop</t>
  </si>
  <si>
    <t>HR Ops</t>
  </si>
  <si>
    <t>TR-020</t>
  </si>
  <si>
    <t>TR-021</t>
  </si>
  <si>
    <t>Financial Modeling in Excel</t>
  </si>
  <si>
    <t>TR-022</t>
  </si>
  <si>
    <t>TR-023</t>
  </si>
  <si>
    <t>TR-024</t>
  </si>
  <si>
    <t>SEO Fundamentals</t>
  </si>
  <si>
    <t>TR-025</t>
  </si>
  <si>
    <t>TR-026</t>
  </si>
  <si>
    <t>TR-027</t>
  </si>
  <si>
    <t>Negotiation Mastery</t>
  </si>
  <si>
    <t>TR-028</t>
  </si>
  <si>
    <t>TR-029</t>
  </si>
  <si>
    <t>TR-030</t>
  </si>
  <si>
    <t>Network Security Essentials</t>
  </si>
  <si>
    <t>TR-031</t>
  </si>
  <si>
    <t>TR-032</t>
  </si>
  <si>
    <t>Anas Mostafa</t>
  </si>
  <si>
    <t>TR-033</t>
  </si>
  <si>
    <t>SQL Server Mastery</t>
  </si>
  <si>
    <t>Data</t>
  </si>
  <si>
    <t>TR-034</t>
  </si>
  <si>
    <t>TR-035</t>
  </si>
  <si>
    <t>TR-036</t>
  </si>
  <si>
    <t>TR-037</t>
  </si>
  <si>
    <t>Content Strategy Workshop</t>
  </si>
  <si>
    <t>TR-038</t>
  </si>
  <si>
    <t>TR-039</t>
  </si>
  <si>
    <t>TR-040</t>
  </si>
  <si>
    <t>TR-041</t>
  </si>
  <si>
    <t>TR-042</t>
  </si>
  <si>
    <t>TR-043</t>
  </si>
  <si>
    <t>TR-044</t>
  </si>
  <si>
    <t>TR-045</t>
  </si>
  <si>
    <t>TR-046</t>
  </si>
  <si>
    <t>TR-047</t>
  </si>
  <si>
    <t>TR-048</t>
  </si>
  <si>
    <t>TR-049</t>
  </si>
  <si>
    <t>TR-050</t>
  </si>
  <si>
    <t>TR-051</t>
  </si>
  <si>
    <t>TR-052</t>
  </si>
  <si>
    <t>TR-053</t>
  </si>
  <si>
    <t>TR-054</t>
  </si>
  <si>
    <t>Azure Administrator</t>
  </si>
  <si>
    <t>Microsoft Learn</t>
  </si>
  <si>
    <t>TR-055</t>
  </si>
  <si>
    <t>TR-056</t>
  </si>
  <si>
    <t>Advanced Git &amp; DevOps</t>
  </si>
  <si>
    <t>TR-057</t>
  </si>
  <si>
    <t>TR-058</t>
  </si>
  <si>
    <t>TR-059</t>
  </si>
  <si>
    <t>TR-060</t>
  </si>
  <si>
    <t>Azure Fundamentals</t>
  </si>
  <si>
    <t>TR-061</t>
  </si>
  <si>
    <t>TR-062</t>
  </si>
  <si>
    <t>TR-063</t>
  </si>
  <si>
    <t>TR-064</t>
  </si>
  <si>
    <t>TR-065</t>
  </si>
  <si>
    <t>TR-066</t>
  </si>
  <si>
    <t>TR-067</t>
  </si>
  <si>
    <t>TR-068</t>
  </si>
  <si>
    <t>TR-069</t>
  </si>
  <si>
    <t>TR-070</t>
  </si>
  <si>
    <t>TR-071</t>
  </si>
  <si>
    <t>TR-072</t>
  </si>
  <si>
    <t>TR-073</t>
  </si>
  <si>
    <t>TR-074</t>
  </si>
  <si>
    <t>TR-075</t>
  </si>
  <si>
    <t>TR-076</t>
  </si>
  <si>
    <t>TR-077</t>
  </si>
  <si>
    <t>TR-078</t>
  </si>
  <si>
    <t>TR-079</t>
  </si>
  <si>
    <t>TR-080</t>
  </si>
  <si>
    <t>TR-081</t>
  </si>
  <si>
    <t>TR-082</t>
  </si>
  <si>
    <t>TR-083</t>
  </si>
  <si>
    <t>TR-084</t>
  </si>
  <si>
    <t>TR-085</t>
  </si>
  <si>
    <t>TR-086</t>
  </si>
  <si>
    <t>TR-087</t>
  </si>
  <si>
    <t>TR-088</t>
  </si>
  <si>
    <t>TR-089</t>
  </si>
  <si>
    <t>TR-090</t>
  </si>
  <si>
    <t>TR-091</t>
  </si>
  <si>
    <t>TR-092</t>
  </si>
  <si>
    <t>TR-093</t>
  </si>
  <si>
    <t>TR-094</t>
  </si>
  <si>
    <t>TR-095</t>
  </si>
  <si>
    <t>TR-096</t>
  </si>
  <si>
    <t>TR-097</t>
  </si>
  <si>
    <t>TR-098</t>
  </si>
  <si>
    <t>TR-099</t>
  </si>
  <si>
    <t>TR-100</t>
  </si>
  <si>
    <t>Recruitment Stage</t>
  </si>
  <si>
    <t>Performance Band</t>
  </si>
  <si>
    <t>Departments</t>
  </si>
  <si>
    <t>Turnover Reasons</t>
  </si>
  <si>
    <t>Forecast Years</t>
  </si>
  <si>
    <t>Forecast Departments</t>
  </si>
  <si>
    <t>Forecast Scenario</t>
  </si>
  <si>
    <t>Budget Status List</t>
  </si>
  <si>
    <t>Position Type List</t>
  </si>
  <si>
    <t>Critical Position List</t>
  </si>
  <si>
    <t>Forecast Priority</t>
  </si>
  <si>
    <t>Skills</t>
  </si>
  <si>
    <t>Excellent</t>
  </si>
  <si>
    <t>Base</t>
  </si>
  <si>
    <t>Forecast</t>
  </si>
  <si>
    <t>Replacement</t>
  </si>
  <si>
    <t>Technical</t>
  </si>
  <si>
    <t>Very Good</t>
  </si>
  <si>
    <t>Conservative</t>
  </si>
  <si>
    <t>Draft</t>
  </si>
  <si>
    <t>New Position</t>
  </si>
  <si>
    <t>No</t>
  </si>
  <si>
    <t>HR Interview</t>
  </si>
  <si>
    <t>Good</t>
  </si>
  <si>
    <t>Contract Ended</t>
  </si>
  <si>
    <t>Optimistic</t>
  </si>
  <si>
    <t>Technical Interview</t>
  </si>
  <si>
    <t>Needs Improvement</t>
  </si>
  <si>
    <t>Termination</t>
  </si>
  <si>
    <t>Revised</t>
  </si>
  <si>
    <t>Unsatisfactory</t>
  </si>
  <si>
    <t>Relocation</t>
  </si>
  <si>
    <t>Behavioral</t>
  </si>
  <si>
    <t>Accepted</t>
  </si>
  <si>
    <t>On Hold</t>
  </si>
  <si>
    <t>Status Group</t>
  </si>
  <si>
    <t>Tenure Band</t>
  </si>
  <si>
    <t>Current</t>
  </si>
  <si>
    <t>&lt;1 year</t>
  </si>
  <si>
    <t>Former</t>
  </si>
  <si>
    <t>1-3 years</t>
  </si>
  <si>
    <t>3-5 years</t>
  </si>
  <si>
    <t>5-10 years</t>
  </si>
  <si>
    <t>10+ years</t>
  </si>
  <si>
    <t>Age Band</t>
  </si>
  <si>
    <t>Under 25</t>
  </si>
  <si>
    <t>25-34</t>
  </si>
  <si>
    <t>Metric</t>
  </si>
  <si>
    <t>Skill</t>
  </si>
  <si>
    <t>Attendance Monthly Summary (calc)</t>
  </si>
  <si>
    <t>Jan-Mar 2025 aggregated live from daily Attendance records. Apr-Dec 2025 are department-level monthly inputs (no daily punch data was generated for these months); headcount is always a live formula against Employees.</t>
  </si>
  <si>
    <t>MonthLabel</t>
  </si>
  <si>
    <t>WorkdaysInMonth</t>
  </si>
  <si>
    <t>HeadcountActive</t>
  </si>
  <si>
    <t>PresentCount</t>
  </si>
  <si>
    <t>AbsentCount</t>
  </si>
  <si>
    <t>LateCount</t>
  </si>
  <si>
    <t>LeaveCount</t>
  </si>
  <si>
    <t>OvertimeHours</t>
  </si>
  <si>
    <t>TotalRecords</t>
  </si>
  <si>
    <t>AttendanceRate</t>
  </si>
  <si>
    <t>AbsenteeismRate</t>
  </si>
  <si>
    <t>Jan 2025</t>
  </si>
  <si>
    <t>Feb 2025</t>
  </si>
  <si>
    <t>Mar 2025</t>
  </si>
  <si>
    <t>Apr 2025</t>
  </si>
  <si>
    <t>May 2025</t>
  </si>
  <si>
    <t>Jun 2025</t>
  </si>
  <si>
    <t>Jul 2025</t>
  </si>
  <si>
    <t>Aug 2025</t>
  </si>
  <si>
    <t>Sep 2025</t>
  </si>
  <si>
    <t>Oct 2025</t>
  </si>
  <si>
    <t>Nov 2025</t>
  </si>
  <si>
    <t>Dec 2025</t>
  </si>
  <si>
    <t>Advanced Workforce Analytics (helper / supporting metrics)</t>
  </si>
  <si>
    <t>Supporting metrics per the Deloitte blueprint's Advanced KPI section (Flight Risk, Burnout Risk, Compa Ratio, Quality of Hire, Succession, Internal Mobility). Hidden calculation sheet - not a dashboard in its own right.</t>
  </si>
  <si>
    <t>Name</t>
  </si>
  <si>
    <t>Tenure Years</t>
  </si>
  <si>
    <t>Dept-Title Avg Salary</t>
  </si>
  <si>
    <t>Compa Ratio</t>
  </si>
  <si>
    <t>Latest Performance</t>
  </si>
  <si>
    <t>Q1 Performance</t>
  </si>
  <si>
    <t>Performance Trend</t>
  </si>
  <si>
    <t>Avg Competency Gap</t>
  </si>
  <si>
    <t>OT Hours (Q1)</t>
  </si>
  <si>
    <t>Leave Days (YTD)</t>
  </si>
  <si>
    <t>Flight Risk Score</t>
  </si>
  <si>
    <t>Flight Risk Band</t>
  </si>
  <si>
    <t>Burnout Risk Score</t>
  </si>
  <si>
    <t>Burnout Risk Band</t>
  </si>
  <si>
    <t>Recent Hire (&lt;18mo)</t>
  </si>
  <si>
    <t>Quality of Hire</t>
  </si>
  <si>
    <t>Succession Readiness</t>
  </si>
  <si>
    <t>Internal Mobility</t>
  </si>
  <si>
    <t>No Change</t>
  </si>
  <si>
    <t>Promoted/Moved</t>
  </si>
  <si>
    <t>Strategic &amp; Engagement Metrics (helper / supporting metrics)</t>
  </si>
  <si>
    <t>eNPS/cNPS, goal alignment, skills utilization, build-vs-buy-vs-borrow, and revenue-per-FTE support data.</t>
  </si>
  <si>
    <t>eNPS by Department &amp; Quarter</t>
  </si>
  <si>
    <t>Q1 2025</t>
  </si>
  <si>
    <t>Q2 2025</t>
  </si>
  <si>
    <t>Q3 2025</t>
  </si>
  <si>
    <t>Q4 2025</t>
  </si>
  <si>
    <t>Company cNPS (Customer)</t>
  </si>
  <si>
    <t>cNPS</t>
  </si>
  <si>
    <t>Goal Alignment % and Skills Utilization % by Department</t>
  </si>
  <si>
    <t>Goal Alignment %</t>
  </si>
  <si>
    <t>Skills Utilization %</t>
  </si>
  <si>
    <t>Build vs Buy vs Borrow (Build/Buy/Borrow)</t>
  </si>
  <si>
    <t>28% / 62% / 10%</t>
  </si>
  <si>
    <t>39% / 50% / 11%</t>
  </si>
  <si>
    <t>44% / 49% / 7%</t>
  </si>
  <si>
    <t>33% / 59% / 8%</t>
  </si>
  <si>
    <t>38% / 50% / 12%</t>
  </si>
  <si>
    <t>32% / 53% / 15%</t>
  </si>
  <si>
    <t>37% / 55% / 8%</t>
  </si>
  <si>
    <t>Revenue &amp; Revenue per FTE</t>
  </si>
  <si>
    <t>Quarter</t>
  </si>
  <si>
    <t>Revenue (EGP)</t>
  </si>
  <si>
    <t>Headcount</t>
  </si>
  <si>
    <t>Revenue per FTE</t>
  </si>
  <si>
    <t>AvgPerformance</t>
  </si>
  <si>
    <t>Year</t>
  </si>
  <si>
    <t>Count</t>
  </si>
  <si>
    <t>TotalBudget</t>
  </si>
  <si>
    <t>Hires</t>
  </si>
  <si>
    <t>Calc: Performance Dashboard</t>
  </si>
  <si>
    <t>Filtered Q4-2025 score helper (mirrors Performance rows)</t>
  </si>
  <si>
    <t>Performance Distribution (filtered, Q4 2025)</t>
  </si>
  <si>
    <t>Department Ranking (Q4 2025)</t>
  </si>
  <si>
    <t>Radar (filtered vs company, Q4 2025)</t>
  </si>
  <si>
    <t>Performance Heatmap matrix built directly on dashboard sheet</t>
  </si>
  <si>
    <t>9-Box Grid (filtered, Q4 2025 perf x current competency)</t>
  </si>
  <si>
    <t>Dept</t>
  </si>
  <si>
    <t>FilteredScore</t>
  </si>
  <si>
    <t>Band</t>
  </si>
  <si>
    <t>Dimension</t>
  </si>
  <si>
    <t>Selected</t>
  </si>
  <si>
    <t>Company</t>
  </si>
  <si>
    <t>PerfTier</t>
  </si>
  <si>
    <t>CompTier</t>
  </si>
  <si>
    <t>KPI</t>
  </si>
  <si>
    <t>Attitude</t>
  </si>
  <si>
    <t>Fair</t>
  </si>
  <si>
    <t>Initiative</t>
  </si>
  <si>
    <t>Calc: Skills &amp; Competency Dashboard</t>
  </si>
  <si>
    <t>Employee gap helper</t>
  </si>
  <si>
    <t>Skill Gap by Department (unfiltered)</t>
  </si>
  <si>
    <t>Skill Gap by Skill (filtered)</t>
  </si>
  <si>
    <t>Training Demand by Skill (filtered)</t>
  </si>
  <si>
    <t>Technical/Behavioral Competency by Department (unfiltered)</t>
  </si>
  <si>
    <t>HasAnyGap</t>
  </si>
  <si>
    <t>AvgGap</t>
  </si>
  <si>
    <t>NeedCount</t>
  </si>
  <si>
    <t>Calc: Training Dashboard</t>
  </si>
  <si>
    <t>Employee training-need helper</t>
  </si>
  <si>
    <t>Training Hours by Department (unfiltered)</t>
  </si>
  <si>
    <t>Training by Category (filtered)</t>
  </si>
  <si>
    <t>Training Status (filtered)</t>
  </si>
  <si>
    <t>Training ROI by Department (unfiltered)</t>
  </si>
  <si>
    <t>Training Outcome Score by Course (filtered, completed only)</t>
  </si>
  <si>
    <t>Before vs After Training by Skill (filtered)</t>
  </si>
  <si>
    <t>HasTrainingNeed</t>
  </si>
  <si>
    <t>Hours</t>
  </si>
  <si>
    <t>ROI%</t>
  </si>
  <si>
    <t>Course</t>
  </si>
  <si>
    <t>AvgScore</t>
  </si>
  <si>
    <t>Before</t>
  </si>
  <si>
    <t>After</t>
  </si>
  <si>
    <t>Calc: Workforce Planning Dashboard</t>
  </si>
  <si>
    <t>Headcount by Year &amp; Department</t>
  </si>
  <si>
    <t>Headcount Trend (filtered)</t>
  </si>
  <si>
    <t>Budget Trend (filtered)</t>
  </si>
  <si>
    <t>Budget by Department, selected year</t>
  </si>
  <si>
    <t>Hiring Forecast by Year (filtered)</t>
  </si>
  <si>
    <t>Budget</t>
  </si>
  <si>
    <t>Calc: Attendance &amp; Leave Dashboard</t>
  </si>
  <si>
    <t>Attendance Trend by Month (filtered)</t>
  </si>
  <si>
    <t>Leave Type Breakdown (filtered, approved)</t>
  </si>
  <si>
    <t>Absenteeism by Department (unfiltered, full-year)</t>
  </si>
  <si>
    <t>Days</t>
  </si>
  <si>
    <t>Learning investment, completion &amp; effectiveness  ·  HR Analytics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</si>
</sst>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yyyy\-mm\-dd"/>
    <numFmt numFmtId="166" formatCode="yyyy\-mm"/>
    <numFmt numFmtId="168" formatCode="0.0"/>
    <numFmt numFmtId="169" formatCode="0.0%"/>
    <numFmt numFmtId="171" formatCode="mmm"/>
  </numFmts>
  <fonts count="19" x14ac:knownFonts="1">
    <font>
      <sz val="11"/>
      <color theme="1"/>
      <name val="Calibri"/>
    </font>
    <font>
      <b/>
      <sz val="13"/>
      <color rgb="FFFFFFFF"/>
      <name val="Calibri"/>
    </font>
    <font>
      <i/>
      <sz val="9"/>
      <color rgb="FF546E7A"/>
      <name val="Calibri"/>
    </font>
    <font>
      <sz val="10"/>
      <color rgb="FF1A1A1A"/>
      <name val="Calibri"/>
    </font>
    <font>
      <b/>
      <sz val="10"/>
      <color rgb="FFFFFFFF"/>
      <name val="Segoe UI"/>
    </font>
    <font>
      <b/>
      <sz val="10"/>
      <color rgb="FFFFFFFF"/>
      <name val="Segoe UI"/>
    </font>
    <font>
      <b/>
      <sz val="11"/>
      <color rgb="FFFFFFFF"/>
      <name val="Segoe UI"/>
    </font>
    <font>
      <b/>
      <sz val="10"/>
      <color rgb="FFFFFFFF"/>
      <name val="Segoe UI"/>
    </font>
    <font>
      <b/>
      <sz val="11"/>
      <color theme="1"/>
      <name val="Calibri"/>
    </font>
    <font>
      <b/>
      <sz val="13"/>
      <color rgb="FFFFFFFF"/>
      <name val="Segoe UI"/>
    </font>
    <font>
      <b/>
      <sz val="11"/>
      <color rgb="FF003366"/>
      <name val="Calibri"/>
    </font>
    <font>
      <b/>
      <sz val="12"/>
      <name val="Calibri"/>
    </font>
    <font>
      <b/>
      <sz val="20"/>
      <color rgb="FF003366"/>
      <name val="Segoe UI"/>
    </font>
    <font>
      <i/>
      <sz val="10.5"/>
      <color rgb="FF64748B"/>
      <name val="Calibri"/>
    </font>
    <font>
      <b/>
      <sz val="10"/>
      <color rgb="FF1E293B"/>
      <name val="Calibri"/>
    </font>
    <font>
      <b/>
      <sz val="11"/>
      <color rgb="FF003366"/>
      <name val="Calibri"/>
    </font>
    <font>
      <b/>
      <sz val="9.5"/>
      <color rgb="FF64748B"/>
      <name val="Calibri"/>
    </font>
    <font>
      <i/>
      <sz val="8.5"/>
      <color rgb="FF94A3B8"/>
      <name val="Calibri"/>
    </font>
    <font>
      <b/>
      <sz val="22"/>
      <color rgb="FF1E293B"/>
      <name val="Segoe UI"/>
    </font>
  </fonts>
  <fills count="14">
    <fill>
      <patternFill patternType="none"/>
    </fill>
    <fill>
      <patternFill patternType="gray125"/>
    </fill>
    <fill>
      <patternFill patternType="solid">
        <fgColor rgb="FF0D1B2A"/>
      </patternFill>
    </fill>
    <fill>
      <patternFill patternType="solid">
        <fgColor rgb="FFE3F2FD"/>
      </patternFill>
    </fill>
    <fill>
      <patternFill patternType="solid">
        <fgColor rgb="FFEEF4FB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334155"/>
      </patternFill>
    </fill>
    <fill>
      <patternFill patternType="solid">
        <fgColor rgb="FFF8FAFC"/>
      </patternFill>
    </fill>
    <fill>
      <patternFill patternType="solid">
        <fgColor rgb="FF0D1B2A"/>
        <bgColor rgb="FF0D1B2A"/>
      </patternFill>
    </fill>
    <fill>
      <patternFill patternType="solid">
        <fgColor rgb="FF003366"/>
        <bgColor rgb="FF003366"/>
      </patternFill>
    </fill>
    <fill>
      <patternFill patternType="solid">
        <fgColor rgb="FFF1F5F9"/>
        <bgColor rgb="FFF1F5F9"/>
      </patternFill>
    </fill>
    <fill>
      <patternFill patternType="solid">
        <fgColor rgb="FFEAF2FB"/>
        <bgColor rgb="FFEAF2FB"/>
      </patternFill>
    </fill>
    <fill>
      <patternFill patternType="solid">
        <fgColor rgb="FFFFFFFF"/>
        <bgColor rgb="FFFFFFFF"/>
      </patternFill>
    </fill>
  </fills>
  <borders count="24">
    <border>
      <left/>
      <right/>
      <top/>
      <bottom/>
      <diagonal/>
    </border>
    <border>
      <left style="thin">
        <color rgb="FFB0BEC5"/>
      </left>
      <right style="thin">
        <color rgb="FFB0BEC5"/>
      </right>
      <top style="thin">
        <color rgb="FFB0BEC5"/>
      </top>
      <bottom style="thin">
        <color rgb="FFB0BEC5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3366"/>
      </left>
      <right style="thin">
        <color rgb="FF003366"/>
      </right>
      <top style="thin">
        <color rgb="FF003366"/>
      </top>
      <bottom style="thin">
        <color rgb="FF003366"/>
      </bottom>
      <diagonal/>
    </border>
    <border>
      <left style="thin">
        <color rgb="FFE2E8F0"/>
      </left>
      <right/>
      <top style="thick">
        <color rgb="FF003366"/>
      </top>
      <bottom/>
      <diagonal/>
    </border>
    <border>
      <left/>
      <right/>
      <top style="thick">
        <color rgb="FF003366"/>
      </top>
      <bottom/>
      <diagonal/>
    </border>
    <border>
      <left/>
      <right style="thin">
        <color rgb="FFE2E8F0"/>
      </right>
      <top style="thick">
        <color rgb="FF003366"/>
      </top>
      <bottom/>
      <diagonal/>
    </border>
    <border>
      <left style="thin">
        <color rgb="FFE2E8F0"/>
      </left>
      <right/>
      <top/>
      <bottom/>
      <diagonal/>
    </border>
    <border>
      <left/>
      <right style="thin">
        <color rgb="FFE2E8F0"/>
      </right>
      <top/>
      <bottom/>
      <diagonal/>
    </border>
    <border>
      <left/>
      <right/>
      <top/>
      <bottom style="thin">
        <color rgb="FFE2E8F0"/>
      </bottom>
      <diagonal/>
    </border>
    <border>
      <left/>
      <right style="thin">
        <color rgb="FFE2E8F0"/>
      </right>
      <top/>
      <bottom style="thin">
        <color rgb="FFE2E8F0"/>
      </bottom>
      <diagonal/>
    </border>
    <border>
      <left style="thin">
        <color rgb="FFE2E8F0"/>
      </left>
      <right style="thin">
        <color rgb="FFE2E8F0"/>
      </right>
      <top/>
      <bottom/>
      <diagonal/>
    </border>
    <border>
      <left style="thin">
        <color rgb="FFE2E8F0"/>
      </left>
      <right style="thin">
        <color rgb="FFE2E8F0"/>
      </right>
      <top/>
      <bottom style="thin">
        <color rgb="FFE2E8F0"/>
      </bottom>
      <diagonal/>
    </border>
    <border>
      <left style="thin">
        <color rgb="FFE2E8F0"/>
      </left>
      <right/>
      <top style="thick">
        <color rgb="FF86BC25"/>
      </top>
      <bottom/>
      <diagonal/>
    </border>
    <border>
      <left/>
      <right/>
      <top style="thick">
        <color rgb="FF86BC25"/>
      </top>
      <bottom/>
      <diagonal/>
    </border>
    <border>
      <left/>
      <right style="thin">
        <color rgb="FFE2E8F0"/>
      </right>
      <top style="thick">
        <color rgb="FF86BC25"/>
      </top>
      <bottom/>
      <diagonal/>
    </border>
    <border>
      <left style="thin">
        <color rgb="FFE2E8F0"/>
      </left>
      <right/>
      <top style="thick">
        <color rgb="FF00A3E0"/>
      </top>
      <bottom/>
      <diagonal/>
    </border>
    <border>
      <left/>
      <right/>
      <top style="thick">
        <color rgb="FF00A3E0"/>
      </top>
      <bottom/>
      <diagonal/>
    </border>
    <border>
      <left/>
      <right style="thin">
        <color rgb="FFE2E8F0"/>
      </right>
      <top style="thick">
        <color rgb="FF00A3E0"/>
      </top>
      <bottom/>
      <diagonal/>
    </border>
    <border>
      <left style="thin">
        <color rgb="FFE2E8F0"/>
      </left>
      <right/>
      <top style="thick">
        <color rgb="FFF43F5E"/>
      </top>
      <bottom/>
      <diagonal/>
    </border>
    <border>
      <left/>
      <right/>
      <top style="thick">
        <color rgb="FFF43F5E"/>
      </top>
      <bottom/>
      <diagonal/>
    </border>
    <border>
      <left/>
      <right style="thin">
        <color rgb="FFE2E8F0"/>
      </right>
      <top style="thick">
        <color rgb="FFF43F5E"/>
      </top>
      <bottom/>
      <diagonal/>
    </border>
    <border>
      <left style="thin">
        <color rgb="FFE2E8F0"/>
      </left>
      <right/>
      <top/>
      <bottom style="thin">
        <color rgb="FFE2E8F0"/>
      </bottom>
      <diagonal/>
    </border>
  </borders>
  <cellStyleXfs count="1">
    <xf numFmtId="0" fontId="0" fillId="0" borderId="3"/>
  </cellStyleXfs>
  <cellXfs count="62">
    <xf numFmtId="0" fontId="0" fillId="0" borderId="0" xfId="0" applyBorder="1"/>
    <xf numFmtId="0" fontId="3" fillId="4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horizontal="center"/>
    </xf>
    <xf numFmtId="0" fontId="6" fillId="7" borderId="0" xfId="0" applyFont="1" applyFill="1" applyBorder="1" applyAlignment="1">
      <alignment horizontal="center"/>
    </xf>
    <xf numFmtId="0" fontId="0" fillId="8" borderId="0" xfId="0" applyFill="1" applyBorder="1"/>
    <xf numFmtId="0" fontId="4" fillId="6" borderId="1" xfId="0" applyFont="1" applyFill="1" applyBorder="1" applyAlignment="1">
      <alignment horizontal="center"/>
    </xf>
    <xf numFmtId="0" fontId="0" fillId="0" borderId="2" xfId="0" applyBorder="1"/>
    <xf numFmtId="0" fontId="0" fillId="0" borderId="0" xfId="0" applyBorder="1" applyAlignment="1">
      <alignment wrapText="1"/>
    </xf>
    <xf numFmtId="165" fontId="3" fillId="4" borderId="1" xfId="0" applyNumberFormat="1" applyFont="1" applyFill="1" applyBorder="1" applyAlignment="1">
      <alignment horizontal="left" vertical="center"/>
    </xf>
    <xf numFmtId="165" fontId="3" fillId="5" borderId="1" xfId="0" applyNumberFormat="1" applyFont="1" applyFill="1" applyBorder="1" applyAlignment="1">
      <alignment horizontal="left" vertical="center"/>
    </xf>
    <xf numFmtId="0" fontId="8" fillId="0" borderId="0" xfId="0" applyFont="1" applyBorder="1"/>
    <xf numFmtId="0" fontId="3" fillId="0" borderId="0" xfId="0" applyFont="1" applyBorder="1"/>
    <xf numFmtId="9" fontId="3" fillId="0" borderId="0" xfId="0" applyNumberFormat="1" applyFont="1" applyBorder="1"/>
    <xf numFmtId="165" fontId="3" fillId="0" borderId="0" xfId="0" applyNumberFormat="1" applyFont="1" applyBorder="1"/>
    <xf numFmtId="0" fontId="7" fillId="10" borderId="0" xfId="0" applyFont="1" applyFill="1" applyBorder="1"/>
    <xf numFmtId="166" fontId="3" fillId="0" borderId="0" xfId="0" applyNumberFormat="1" applyFont="1" applyBorder="1"/>
    <xf numFmtId="169" fontId="3" fillId="0" borderId="0" xfId="0" applyNumberFormat="1" applyFont="1" applyBorder="1"/>
    <xf numFmtId="3" fontId="3" fillId="0" borderId="0" xfId="0" applyNumberFormat="1" applyFont="1" applyBorder="1"/>
    <xf numFmtId="2" fontId="3" fillId="0" borderId="0" xfId="0" applyNumberFormat="1" applyFont="1" applyBorder="1"/>
    <xf numFmtId="0" fontId="10" fillId="0" borderId="0" xfId="0" applyFont="1" applyBorder="1"/>
    <xf numFmtId="0" fontId="0" fillId="11" borderId="0" xfId="0" applyFill="1" applyBorder="1"/>
    <xf numFmtId="0" fontId="14" fillId="11" borderId="0" xfId="0" applyFont="1" applyFill="1" applyBorder="1" applyAlignment="1">
      <alignment vertical="center"/>
    </xf>
    <xf numFmtId="0" fontId="15" fillId="12" borderId="4" xfId="0" applyFont="1" applyFill="1" applyBorder="1" applyAlignment="1">
      <alignment horizontal="center" vertical="center"/>
    </xf>
    <xf numFmtId="0" fontId="0" fillId="13" borderId="5" xfId="0" applyFill="1" applyBorder="1"/>
    <xf numFmtId="0" fontId="0" fillId="13" borderId="6" xfId="0" applyFill="1" applyBorder="1"/>
    <xf numFmtId="0" fontId="0" fillId="13" borderId="7" xfId="0" applyFill="1" applyBorder="1"/>
    <xf numFmtId="0" fontId="0" fillId="13" borderId="14" xfId="0" applyFill="1" applyBorder="1"/>
    <xf numFmtId="0" fontId="0" fillId="13" borderId="15" xfId="0" applyFill="1" applyBorder="1"/>
    <xf numFmtId="0" fontId="0" fillId="13" borderId="16" xfId="0" applyFill="1" applyBorder="1"/>
    <xf numFmtId="0" fontId="0" fillId="13" borderId="17" xfId="0" applyFill="1" applyBorder="1"/>
    <xf numFmtId="0" fontId="0" fillId="13" borderId="18" xfId="0" applyFill="1" applyBorder="1"/>
    <xf numFmtId="0" fontId="0" fillId="13" borderId="19" xfId="0" applyFill="1" applyBorder="1"/>
    <xf numFmtId="0" fontId="0" fillId="13" borderId="20" xfId="0" applyFill="1" applyBorder="1"/>
    <xf numFmtId="0" fontId="0" fillId="13" borderId="21" xfId="0" applyFill="1" applyBorder="1"/>
    <xf numFmtId="0" fontId="0" fillId="13" borderId="22" xfId="0" applyFill="1" applyBorder="1"/>
    <xf numFmtId="0" fontId="11" fillId="0" borderId="0" xfId="0" applyFont="1" applyBorder="1"/>
    <xf numFmtId="171" fontId="0" fillId="0" borderId="0" xfId="0" applyNumberFormat="1" applyBorder="1"/>
    <xf numFmtId="0" fontId="0" fillId="0" borderId="3" xfId="0"/>
    <xf numFmtId="0" fontId="0" fillId="0" borderId="9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17" fillId="13" borderId="13" xfId="0" applyFont="1" applyFill="1" applyBorder="1" applyAlignment="1">
      <alignment horizontal="left" vertical="center" indent="1"/>
    </xf>
    <xf numFmtId="3" fontId="18" fillId="13" borderId="12" xfId="0" applyNumberFormat="1" applyFont="1" applyFill="1" applyBorder="1" applyAlignment="1">
      <alignment horizontal="left" vertical="center" indent="1"/>
    </xf>
    <xf numFmtId="0" fontId="16" fillId="13" borderId="12" xfId="0" applyFont="1" applyFill="1" applyBorder="1" applyAlignment="1">
      <alignment horizontal="left" vertical="center" indent="1"/>
    </xf>
    <xf numFmtId="0" fontId="12" fillId="11" borderId="3" xfId="0" applyFont="1" applyFill="1" applyAlignment="1">
      <alignment vertical="center"/>
    </xf>
    <xf numFmtId="0" fontId="13" fillId="11" borderId="3" xfId="0" applyFont="1" applyFill="1"/>
    <xf numFmtId="168" fontId="18" fillId="13" borderId="12" xfId="0" applyNumberFormat="1" applyFont="1" applyFill="1" applyBorder="1" applyAlignment="1">
      <alignment horizontal="left" vertical="center" indent="1"/>
    </xf>
    <xf numFmtId="0" fontId="2" fillId="3" borderId="3" xfId="0" applyFont="1" applyFill="1" applyAlignment="1">
      <alignment horizontal="left" vertical="center"/>
    </xf>
    <xf numFmtId="0" fontId="1" fillId="2" borderId="3" xfId="0" applyFont="1" applyFill="1" applyAlignment="1">
      <alignment horizontal="left" vertical="center"/>
    </xf>
    <xf numFmtId="0" fontId="2" fillId="0" borderId="3" xfId="0" applyFont="1"/>
    <xf numFmtId="0" fontId="9" fillId="9" borderId="3" xfId="0" applyFont="1" applyFill="1"/>
    <xf numFmtId="169" fontId="18" fillId="13" borderId="8" xfId="0" applyNumberFormat="1" applyFont="1" applyFill="1" applyBorder="1" applyAlignment="1">
      <alignment horizontal="left" vertical="center" indent="1"/>
    </xf>
    <xf numFmtId="169" fontId="18" fillId="13" borderId="3" xfId="0" applyNumberFormat="1" applyFont="1" applyFill="1" applyBorder="1" applyAlignment="1">
      <alignment horizontal="left" vertical="center" indent="1"/>
    </xf>
    <xf numFmtId="169" fontId="18" fillId="13" borderId="9" xfId="0" applyNumberFormat="1" applyFont="1" applyFill="1" applyBorder="1" applyAlignment="1">
      <alignment horizontal="left" vertical="center" indent="1"/>
    </xf>
    <xf numFmtId="0" fontId="17" fillId="13" borderId="23" xfId="0" applyFont="1" applyFill="1" applyBorder="1" applyAlignment="1">
      <alignment horizontal="left" vertical="center" indent="1"/>
    </xf>
    <xf numFmtId="0" fontId="17" fillId="13" borderId="10" xfId="0" applyFont="1" applyFill="1" applyBorder="1" applyAlignment="1">
      <alignment horizontal="left" vertical="center" indent="1"/>
    </xf>
    <xf numFmtId="0" fontId="17" fillId="13" borderId="11" xfId="0" applyFont="1" applyFill="1" applyBorder="1" applyAlignment="1">
      <alignment horizontal="left" vertical="center" indent="1"/>
    </xf>
    <xf numFmtId="0" fontId="16" fillId="13" borderId="8" xfId="0" applyFont="1" applyFill="1" applyBorder="1" applyAlignment="1">
      <alignment horizontal="left" vertical="center" indent="1"/>
    </xf>
    <xf numFmtId="0" fontId="16" fillId="13" borderId="3" xfId="0" applyFont="1" applyFill="1" applyBorder="1" applyAlignment="1">
      <alignment horizontal="left" vertical="center" indent="1"/>
    </xf>
    <xf numFmtId="0" fontId="16" fillId="13" borderId="9" xfId="0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 sz="1100" b="1">
                <a:solidFill>
                  <a:srgbClr val="1E293B"/>
                </a:solidFill>
              </a:rPr>
              <a:t>Training Hours by Department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Calc_Training!$F$4</c:f>
              <c:strCache>
                <c:ptCount val="1"/>
                <c:pt idx="0">
                  <c:v>Hours</c:v>
                </c:pt>
              </c:strCache>
            </c:strRef>
          </c:tx>
          <c:spPr>
            <a:solidFill>
              <a:srgbClr val="003366"/>
            </a:solidFill>
            <a:ln>
              <a:noFill/>
              <a:prstDash val="solid"/>
            </a:ln>
          </c:spPr>
          <c:invertIfNegative val="1"/>
          <c:cat>
            <c:strRef>
              <c:f>Calc_Training!$E$5:$E$11</c:f>
              <c:strCache>
                <c:ptCount val="7"/>
                <c:pt idx="0">
                  <c:v>Engineering</c:v>
                </c:pt>
                <c:pt idx="1">
                  <c:v>HR</c:v>
                </c:pt>
                <c:pt idx="2">
                  <c:v>Sales</c:v>
                </c:pt>
                <c:pt idx="3">
                  <c:v>Finance</c:v>
                </c:pt>
                <c:pt idx="4">
                  <c:v>Marketing</c:v>
                </c:pt>
                <c:pt idx="5">
                  <c:v>IT</c:v>
                </c:pt>
                <c:pt idx="6">
                  <c:v>Operations</c:v>
                </c:pt>
              </c:strCache>
            </c:strRef>
          </c:cat>
          <c:val>
            <c:numRef>
              <c:f>Calc_Training!$F$5:$F$11</c:f>
              <c:numCache>
                <c:formatCode>General</c:formatCode>
                <c:ptCount val="7"/>
                <c:pt idx="0">
                  <c:v>1154</c:v>
                </c:pt>
                <c:pt idx="1">
                  <c:v>184</c:v>
                </c:pt>
                <c:pt idx="2">
                  <c:v>224</c:v>
                </c:pt>
                <c:pt idx="3">
                  <c:v>749</c:v>
                </c:pt>
                <c:pt idx="4">
                  <c:v>104</c:v>
                </c:pt>
                <c:pt idx="5">
                  <c:v>475</c:v>
                </c:pt>
                <c:pt idx="6">
                  <c:v>513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A5DD-4190-BD63-96E6ABDEE2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-10"/>
        <c:axId val="10"/>
        <c:axId val="100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 sz="1100" b="1">
                <a:solidFill>
                  <a:srgbClr val="1E293B"/>
                </a:solidFill>
              </a:rPr>
              <a:t>Training by Category</a:t>
            </a:r>
          </a:p>
        </c:rich>
      </c:tx>
      <c:layout>
        <c:manualLayout>
          <c:xMode val="edge"/>
          <c:yMode val="edge"/>
          <c:x val="0.39390173506840176"/>
          <c:y val="0"/>
        </c:manualLayout>
      </c:layout>
      <c:overlay val="1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strRef>
              <c:f>Calc_Training!$I$4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00A3E0"/>
            </a:solidFill>
            <a:ln>
              <a:noFill/>
              <a:prstDash val="solid"/>
            </a:ln>
          </c:spPr>
          <c:invertIfNegative val="1"/>
          <c:cat>
            <c:strRef>
              <c:f>Calc_Training!$H$5:$H$14</c:f>
              <c:strCache>
                <c:ptCount val="10"/>
                <c:pt idx="0">
                  <c:v>Cloud</c:v>
                </c:pt>
                <c:pt idx="1">
                  <c:v>Dev</c:v>
                </c:pt>
                <c:pt idx="2">
                  <c:v>Data</c:v>
                </c:pt>
                <c:pt idx="3">
                  <c:v>Leadership</c:v>
                </c:pt>
                <c:pt idx="4">
                  <c:v>HR Ops</c:v>
                </c:pt>
                <c:pt idx="5">
                  <c:v>Sales</c:v>
                </c:pt>
                <c:pt idx="6">
                  <c:v>Finance</c:v>
                </c:pt>
                <c:pt idx="7">
                  <c:v>Digital Marketing</c:v>
                </c:pt>
                <c:pt idx="8">
                  <c:v>IT Security</c:v>
                </c:pt>
                <c:pt idx="9">
                  <c:v>Ops Excellence</c:v>
                </c:pt>
              </c:strCache>
            </c:strRef>
          </c:cat>
          <c:val>
            <c:numRef>
              <c:f>Calc_Training!$I$5:$I$14</c:f>
              <c:numCache>
                <c:formatCode>General</c:formatCode>
                <c:ptCount val="10"/>
                <c:pt idx="0">
                  <c:v>8</c:v>
                </c:pt>
                <c:pt idx="1">
                  <c:v>14</c:v>
                </c:pt>
                <c:pt idx="2">
                  <c:v>4</c:v>
                </c:pt>
                <c:pt idx="3">
                  <c:v>13</c:v>
                </c:pt>
                <c:pt idx="4">
                  <c:v>4</c:v>
                </c:pt>
                <c:pt idx="5">
                  <c:v>6</c:v>
                </c:pt>
                <c:pt idx="6">
                  <c:v>18</c:v>
                </c:pt>
                <c:pt idx="7">
                  <c:v>7</c:v>
                </c:pt>
                <c:pt idx="8">
                  <c:v>12</c:v>
                </c:pt>
                <c:pt idx="9">
                  <c:v>14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9E90-4F6C-8E0D-3E9DC8EC1D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-10"/>
        <c:axId val="10"/>
        <c:axId val="100"/>
      </c:barChart>
      <c:catAx>
        <c:axId val="1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 sz="1100" b="1">
                <a:solidFill>
                  <a:srgbClr val="1E293B"/>
                </a:solidFill>
              </a:rPr>
              <a:t>Training Status</a:t>
            </a:r>
          </a:p>
        </c:rich>
      </c:tx>
      <c:overlay val="1"/>
    </c:title>
    <c:autoTitleDeleted val="0"/>
    <c:plotArea>
      <c:layout/>
      <c:doughnutChart>
        <c:varyColors val="1"/>
        <c:ser>
          <c:idx val="0"/>
          <c:order val="0"/>
          <c:tx>
            <c:strRef>
              <c:f>Calc_Training!$L$4</c:f>
              <c:strCache>
                <c:ptCount val="1"/>
                <c:pt idx="0">
                  <c:v>Count</c:v>
                </c:pt>
              </c:strCache>
            </c:strRef>
          </c:tx>
          <c:spPr>
            <a:ln>
              <a:prstDash val="solid"/>
            </a:ln>
          </c:spPr>
          <c:dPt>
            <c:idx val="0"/>
            <c:bubble3D val="0"/>
            <c:spPr>
              <a:solidFill>
                <a:srgbClr val="003366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6C06-426D-9B47-C5114F65346A}"/>
              </c:ext>
            </c:extLst>
          </c:dPt>
          <c:dPt>
            <c:idx val="1"/>
            <c:bubble3D val="0"/>
            <c:spPr>
              <a:solidFill>
                <a:srgbClr val="00A3E0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6C06-426D-9B47-C5114F65346A}"/>
              </c:ext>
            </c:extLst>
          </c:dPt>
          <c:dPt>
            <c:idx val="2"/>
            <c:bubble3D val="0"/>
            <c:spPr>
              <a:solidFill>
                <a:srgbClr val="86BC25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6C06-426D-9B47-C5114F65346A}"/>
              </c:ext>
            </c:extLst>
          </c:dPt>
          <c:dPt>
            <c:idx val="3"/>
            <c:bubble3D val="0"/>
            <c:spPr>
              <a:solidFill>
                <a:srgbClr val="F59E0B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6C06-426D-9B47-C5114F65346A}"/>
              </c:ext>
            </c:extLst>
          </c:dPt>
          <c:dPt>
            <c:idx val="4"/>
            <c:bubble3D val="0"/>
            <c:spPr>
              <a:solidFill>
                <a:srgbClr val="A0B2C8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6C06-426D-9B47-C5114F65346A}"/>
              </c:ext>
            </c:extLst>
          </c:dPt>
          <c:dPt>
            <c:idx val="5"/>
            <c:bubble3D val="0"/>
            <c:spPr>
              <a:solidFill>
                <a:srgbClr val="F43F5E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6C06-426D-9B47-C5114F65346A}"/>
              </c:ext>
            </c:extLst>
          </c:dPt>
          <c:dPt>
            <c:idx val="6"/>
            <c:bubble3D val="0"/>
            <c:spPr>
              <a:solidFill>
                <a:srgbClr val="53565A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6C06-426D-9B47-C5114F65346A}"/>
              </c:ext>
            </c:extLst>
          </c:dPt>
          <c:dPt>
            <c:idx val="7"/>
            <c:bubble3D val="0"/>
            <c:spPr>
              <a:solidFill>
                <a:srgbClr val="003366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F-6C06-426D-9B47-C5114F65346A}"/>
              </c:ext>
            </c:extLst>
          </c:dPt>
          <c:dPt>
            <c:idx val="8"/>
            <c:bubble3D val="0"/>
            <c:spPr>
              <a:solidFill>
                <a:srgbClr val="00A3E0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1-6C06-426D-9B47-C5114F65346A}"/>
              </c:ext>
            </c:extLst>
          </c:dPt>
          <c:dPt>
            <c:idx val="9"/>
            <c:bubble3D val="0"/>
            <c:spPr>
              <a:solidFill>
                <a:srgbClr val="86BC25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3-6C06-426D-9B47-C5114F65346A}"/>
              </c:ext>
            </c:extLst>
          </c:dPt>
          <c:dPt>
            <c:idx val="10"/>
            <c:bubble3D val="0"/>
            <c:spPr>
              <a:solidFill>
                <a:srgbClr val="F59E0B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5-6C06-426D-9B47-C5114F65346A}"/>
              </c:ext>
            </c:extLst>
          </c:dPt>
          <c:dPt>
            <c:idx val="11"/>
            <c:bubble3D val="0"/>
            <c:spPr>
              <a:solidFill>
                <a:srgbClr val="A0B2C8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7-6C06-426D-9B47-C5114F65346A}"/>
              </c:ext>
            </c:extLst>
          </c:dPt>
          <c:dPt>
            <c:idx val="12"/>
            <c:bubble3D val="0"/>
            <c:spPr>
              <a:solidFill>
                <a:srgbClr val="F43F5E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9-6C06-426D-9B47-C5114F65346A}"/>
              </c:ext>
            </c:extLst>
          </c:dPt>
          <c:dPt>
            <c:idx val="13"/>
            <c:bubble3D val="0"/>
            <c:spPr>
              <a:solidFill>
                <a:srgbClr val="53565A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B-6C06-426D-9B47-C5114F65346A}"/>
              </c:ext>
            </c:extLst>
          </c:dPt>
          <c:dPt>
            <c:idx val="14"/>
            <c:bubble3D val="0"/>
            <c:spPr>
              <a:solidFill>
                <a:srgbClr val="003366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D-6C06-426D-9B47-C5114F65346A}"/>
              </c:ext>
            </c:extLst>
          </c:dPt>
          <c:dPt>
            <c:idx val="15"/>
            <c:bubble3D val="0"/>
            <c:spPr>
              <a:solidFill>
                <a:srgbClr val="00A3E0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F-6C06-426D-9B47-C5114F65346A}"/>
              </c:ext>
            </c:extLst>
          </c:dPt>
          <c:dPt>
            <c:idx val="16"/>
            <c:bubble3D val="0"/>
            <c:spPr>
              <a:solidFill>
                <a:srgbClr val="86BC25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1-6C06-426D-9B47-C5114F65346A}"/>
              </c:ext>
            </c:extLst>
          </c:dPt>
          <c:dPt>
            <c:idx val="17"/>
            <c:bubble3D val="0"/>
            <c:spPr>
              <a:solidFill>
                <a:srgbClr val="F59E0B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3-6C06-426D-9B47-C5114F65346A}"/>
              </c:ext>
            </c:extLst>
          </c:dPt>
          <c:dPt>
            <c:idx val="18"/>
            <c:bubble3D val="0"/>
            <c:spPr>
              <a:solidFill>
                <a:srgbClr val="A0B2C8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5-6C06-426D-9B47-C5114F65346A}"/>
              </c:ext>
            </c:extLst>
          </c:dPt>
          <c:dPt>
            <c:idx val="19"/>
            <c:bubble3D val="0"/>
            <c:spPr>
              <a:solidFill>
                <a:srgbClr val="F43F5E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7-6C06-426D-9B47-C5114F65346A}"/>
              </c:ext>
            </c:extLst>
          </c:dPt>
          <c:dPt>
            <c:idx val="20"/>
            <c:bubble3D val="0"/>
            <c:spPr>
              <a:solidFill>
                <a:srgbClr val="53565A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9-6C06-426D-9B47-C5114F65346A}"/>
              </c:ext>
            </c:extLst>
          </c:dPt>
          <c:dPt>
            <c:idx val="21"/>
            <c:bubble3D val="0"/>
            <c:spPr>
              <a:solidFill>
                <a:srgbClr val="003366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B-6C06-426D-9B47-C5114F65346A}"/>
              </c:ext>
            </c:extLst>
          </c:dPt>
          <c:dPt>
            <c:idx val="22"/>
            <c:bubble3D val="0"/>
            <c:spPr>
              <a:solidFill>
                <a:srgbClr val="00A3E0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D-6C06-426D-9B47-C5114F65346A}"/>
              </c:ext>
            </c:extLst>
          </c:dPt>
          <c:dPt>
            <c:idx val="23"/>
            <c:bubble3D val="0"/>
            <c:spPr>
              <a:solidFill>
                <a:srgbClr val="86BC25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F-6C06-426D-9B47-C5114F65346A}"/>
              </c:ext>
            </c:extLst>
          </c:dPt>
          <c:dPt>
            <c:idx val="24"/>
            <c:bubble3D val="0"/>
            <c:spPr>
              <a:solidFill>
                <a:srgbClr val="F59E0B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31-6C06-426D-9B47-C5114F65346A}"/>
              </c:ext>
            </c:extLst>
          </c:dPt>
          <c:dPt>
            <c:idx val="25"/>
            <c:bubble3D val="0"/>
            <c:spPr>
              <a:solidFill>
                <a:srgbClr val="A0B2C8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33-6C06-426D-9B47-C5114F65346A}"/>
              </c:ext>
            </c:extLst>
          </c:dPt>
          <c:dPt>
            <c:idx val="26"/>
            <c:bubble3D val="0"/>
            <c:spPr>
              <a:solidFill>
                <a:srgbClr val="F43F5E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35-6C06-426D-9B47-C5114F65346A}"/>
              </c:ext>
            </c:extLst>
          </c:dPt>
          <c:dPt>
            <c:idx val="27"/>
            <c:bubble3D val="0"/>
            <c:spPr>
              <a:solidFill>
                <a:srgbClr val="53565A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37-6C06-426D-9B47-C5114F65346A}"/>
              </c:ext>
            </c:extLst>
          </c:dPt>
          <c:dPt>
            <c:idx val="28"/>
            <c:bubble3D val="0"/>
            <c:spPr>
              <a:solidFill>
                <a:srgbClr val="003366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39-6C06-426D-9B47-C5114F65346A}"/>
              </c:ext>
            </c:extLst>
          </c:dPt>
          <c:dPt>
            <c:idx val="29"/>
            <c:bubble3D val="0"/>
            <c:spPr>
              <a:solidFill>
                <a:srgbClr val="00A3E0"/>
              </a:solidFill>
              <a:ln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3B-6C06-426D-9B47-C5114F65346A}"/>
              </c:ext>
            </c:extLst>
          </c:dPt>
          <c:cat>
            <c:strRef>
              <c:f>Calc_Training!$K$5:$K$9</c:f>
              <c:strCache>
                <c:ptCount val="5"/>
                <c:pt idx="0">
                  <c:v>Completed</c:v>
                </c:pt>
                <c:pt idx="1">
                  <c:v>In Progress</c:v>
                </c:pt>
                <c:pt idx="2">
                  <c:v>Enrolled</c:v>
                </c:pt>
                <c:pt idx="3">
                  <c:v>Cancelled</c:v>
                </c:pt>
                <c:pt idx="4">
                  <c:v>Failed</c:v>
                </c:pt>
              </c:strCache>
            </c:strRef>
          </c:cat>
          <c:val>
            <c:numRef>
              <c:f>Calc_Training!$L$5:$L$9</c:f>
              <c:numCache>
                <c:formatCode>General</c:formatCode>
                <c:ptCount val="5"/>
                <c:pt idx="0">
                  <c:v>58</c:v>
                </c:pt>
                <c:pt idx="1">
                  <c:v>21</c:v>
                </c:pt>
                <c:pt idx="2">
                  <c:v>10</c:v>
                </c:pt>
                <c:pt idx="3">
                  <c:v>5</c:v>
                </c:pt>
                <c:pt idx="4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6C06-426D-9B47-C5114F6534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5"/>
      </c:doughnutChart>
    </c:plotArea>
    <c:legend>
      <c:legendPos val="r"/>
      <c:overlay val="1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 sz="1100" b="1">
                <a:solidFill>
                  <a:srgbClr val="1E293B"/>
                </a:solidFill>
              </a:rPr>
              <a:t>Training Outcome Score by Course</a:t>
            </a:r>
          </a:p>
        </c:rich>
      </c:tx>
      <c:layout>
        <c:manualLayout>
          <c:xMode val="edge"/>
          <c:yMode val="edge"/>
          <c:x val="0.3272288955622289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30237520854187522"/>
          <c:y val="7.5460487225193107E-2"/>
          <c:w val="0.66879879879879878"/>
          <c:h val="0.82997029114676169"/>
        </c:manualLayout>
      </c:layout>
      <c:barChart>
        <c:barDir val="bar"/>
        <c:grouping val="clustered"/>
        <c:varyColors val="1"/>
        <c:ser>
          <c:idx val="0"/>
          <c:order val="0"/>
          <c:tx>
            <c:strRef>
              <c:f>Calc_Training!$R$4</c:f>
              <c:strCache>
                <c:ptCount val="1"/>
                <c:pt idx="0">
                  <c:v>AvgScore</c:v>
                </c:pt>
              </c:strCache>
            </c:strRef>
          </c:tx>
          <c:spPr>
            <a:solidFill>
              <a:srgbClr val="F59E0B"/>
            </a:solidFill>
            <a:ln>
              <a:noFill/>
              <a:prstDash val="solid"/>
            </a:ln>
          </c:spPr>
          <c:invertIfNegative val="1"/>
          <c:cat>
            <c:strRef>
              <c:f>Calc_Training!$Q$5:$Q$27</c:f>
              <c:strCache>
                <c:ptCount val="23"/>
                <c:pt idx="0">
                  <c:v>AWS Solutions Architect</c:v>
                </c:pt>
                <c:pt idx="1">
                  <c:v>Azure Fundamentals</c:v>
                </c:pt>
                <c:pt idx="2">
                  <c:v>React &amp; Node.js Bootcamp</c:v>
                </c:pt>
                <c:pt idx="3">
                  <c:v>Python for Data Engineers</c:v>
                </c:pt>
                <c:pt idx="4">
                  <c:v>Advanced Git &amp; DevOps</c:v>
                </c:pt>
                <c:pt idx="5">
                  <c:v>SQL Server Mastery</c:v>
                </c:pt>
                <c:pt idx="6">
                  <c:v>Strategic HR Leadership</c:v>
                </c:pt>
                <c:pt idx="7">
                  <c:v>People Management Essentials</c:v>
                </c:pt>
                <c:pt idx="8">
                  <c:v>Payroll Compliance Workshop</c:v>
                </c:pt>
                <c:pt idx="9">
                  <c:v>Advanced Sales Techniques</c:v>
                </c:pt>
                <c:pt idx="10">
                  <c:v>Negotiation Mastery</c:v>
                </c:pt>
                <c:pt idx="11">
                  <c:v>Sales Leadership Program</c:v>
                </c:pt>
                <c:pt idx="12">
                  <c:v>IFRS Accounting Standards</c:v>
                </c:pt>
                <c:pt idx="13">
                  <c:v>Financial Modeling in Excel</c:v>
                </c:pt>
                <c:pt idx="14">
                  <c:v>Cost Accounting Deep Dive</c:v>
                </c:pt>
                <c:pt idx="15">
                  <c:v>Google Analytics 4</c:v>
                </c:pt>
                <c:pt idx="16">
                  <c:v>SEO Fundamentals</c:v>
                </c:pt>
                <c:pt idx="17">
                  <c:v>Content Strategy Workshop</c:v>
                </c:pt>
                <c:pt idx="18">
                  <c:v>Cybersecurity Fundamentals</c:v>
                </c:pt>
                <c:pt idx="19">
                  <c:v>Network Security Essentials</c:v>
                </c:pt>
                <c:pt idx="20">
                  <c:v>Azure Administrator</c:v>
                </c:pt>
                <c:pt idx="21">
                  <c:v>Lean Six Sigma Green Belt</c:v>
                </c:pt>
                <c:pt idx="22">
                  <c:v>Supply Chain Analytics</c:v>
                </c:pt>
              </c:strCache>
            </c:strRef>
          </c:cat>
          <c:val>
            <c:numRef>
              <c:f>Calc_Training!$R$5:$R$27</c:f>
              <c:numCache>
                <c:formatCode>General</c:formatCode>
                <c:ptCount val="23"/>
                <c:pt idx="0">
                  <c:v>83.666666666666671</c:v>
                </c:pt>
                <c:pt idx="1">
                  <c:v>0</c:v>
                </c:pt>
                <c:pt idx="2">
                  <c:v>77.5</c:v>
                </c:pt>
                <c:pt idx="3">
                  <c:v>86</c:v>
                </c:pt>
                <c:pt idx="4">
                  <c:v>0</c:v>
                </c:pt>
                <c:pt idx="5">
                  <c:v>90.5</c:v>
                </c:pt>
                <c:pt idx="6">
                  <c:v>88</c:v>
                </c:pt>
                <c:pt idx="7">
                  <c:v>82.666666666666671</c:v>
                </c:pt>
                <c:pt idx="8">
                  <c:v>84</c:v>
                </c:pt>
                <c:pt idx="9">
                  <c:v>91.25</c:v>
                </c:pt>
                <c:pt idx="10">
                  <c:v>0</c:v>
                </c:pt>
                <c:pt idx="11">
                  <c:v>84</c:v>
                </c:pt>
                <c:pt idx="12">
                  <c:v>80</c:v>
                </c:pt>
                <c:pt idx="13">
                  <c:v>77.5</c:v>
                </c:pt>
                <c:pt idx="14">
                  <c:v>89.4</c:v>
                </c:pt>
                <c:pt idx="15">
                  <c:v>79.333333333333329</c:v>
                </c:pt>
                <c:pt idx="16">
                  <c:v>0</c:v>
                </c:pt>
                <c:pt idx="17">
                  <c:v>0</c:v>
                </c:pt>
                <c:pt idx="18">
                  <c:v>93.2</c:v>
                </c:pt>
                <c:pt idx="19">
                  <c:v>77.5</c:v>
                </c:pt>
                <c:pt idx="20">
                  <c:v>89.5</c:v>
                </c:pt>
                <c:pt idx="21">
                  <c:v>76.666666666666671</c:v>
                </c:pt>
                <c:pt idx="22">
                  <c:v>78.166666666666671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9C5C-4F8C-90B8-E737D524A3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-10"/>
        <c:axId val="10"/>
        <c:axId val="100"/>
      </c:barChart>
      <c:catAx>
        <c:axId val="1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 sz="1100" b="1">
                <a:solidFill>
                  <a:srgbClr val="1E293B"/>
                </a:solidFill>
              </a:rPr>
              <a:t>Before vs After Training (by skill)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Calc_Training!$U$4</c:f>
              <c:strCache>
                <c:ptCount val="1"/>
                <c:pt idx="0">
                  <c:v>Before</c:v>
                </c:pt>
              </c:strCache>
            </c:strRef>
          </c:tx>
          <c:spPr>
            <a:solidFill>
              <a:srgbClr val="A0B2C8"/>
            </a:solidFill>
            <a:ln>
              <a:noFill/>
              <a:prstDash val="solid"/>
            </a:ln>
          </c:spPr>
          <c:invertIfNegative val="1"/>
          <c:cat>
            <c:strRef>
              <c:f>Calc_Training!$T$5:$T$13</c:f>
              <c:strCache>
                <c:ptCount val="9"/>
                <c:pt idx="0">
                  <c:v>Python</c:v>
                </c:pt>
                <c:pt idx="1">
                  <c:v>SQL</c:v>
                </c:pt>
                <c:pt idx="2">
                  <c:v>Excel</c:v>
                </c:pt>
                <c:pt idx="3">
                  <c:v>Power BI</c:v>
                </c:pt>
                <c:pt idx="4">
                  <c:v>Cloud</c:v>
                </c:pt>
                <c:pt idx="5">
                  <c:v>Communication</c:v>
                </c:pt>
                <c:pt idx="6">
                  <c:v>Leadership</c:v>
                </c:pt>
                <c:pt idx="7">
                  <c:v>Teamwork</c:v>
                </c:pt>
                <c:pt idx="8">
                  <c:v>Problem Solving</c:v>
                </c:pt>
              </c:strCache>
            </c:strRef>
          </c:cat>
          <c:val>
            <c:numRef>
              <c:f>Calc_Training!$U$5:$U$13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01C1-42CA-95AA-EF60200B8D6D}"/>
            </c:ext>
          </c:extLst>
        </c:ser>
        <c:ser>
          <c:idx val="1"/>
          <c:order val="1"/>
          <c:tx>
            <c:strRef>
              <c:f>Calc_Training!$V$4</c:f>
              <c:strCache>
                <c:ptCount val="1"/>
                <c:pt idx="0">
                  <c:v>After</c:v>
                </c:pt>
              </c:strCache>
            </c:strRef>
          </c:tx>
          <c:spPr>
            <a:solidFill>
              <a:srgbClr val="86BC25"/>
            </a:solidFill>
            <a:ln>
              <a:noFill/>
              <a:prstDash val="solid"/>
            </a:ln>
          </c:spPr>
          <c:invertIfNegative val="1"/>
          <c:cat>
            <c:strRef>
              <c:f>Calc_Training!$T$5:$T$13</c:f>
              <c:strCache>
                <c:ptCount val="9"/>
                <c:pt idx="0">
                  <c:v>Python</c:v>
                </c:pt>
                <c:pt idx="1">
                  <c:v>SQL</c:v>
                </c:pt>
                <c:pt idx="2">
                  <c:v>Excel</c:v>
                </c:pt>
                <c:pt idx="3">
                  <c:v>Power BI</c:v>
                </c:pt>
                <c:pt idx="4">
                  <c:v>Cloud</c:v>
                </c:pt>
                <c:pt idx="5">
                  <c:v>Communication</c:v>
                </c:pt>
                <c:pt idx="6">
                  <c:v>Leadership</c:v>
                </c:pt>
                <c:pt idx="7">
                  <c:v>Teamwork</c:v>
                </c:pt>
                <c:pt idx="8">
                  <c:v>Problem Solving</c:v>
                </c:pt>
              </c:strCache>
            </c:strRef>
          </c:cat>
          <c:val>
            <c:numRef>
              <c:f>Calc_Training!$V$5:$V$13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01C1-42CA-95AA-EF60200B8D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-10"/>
        <c:axId val="10"/>
        <c:axId val="100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15</xdr:row>
      <xdr:rowOff>0</xdr:rowOff>
    </xdr:from>
    <xdr:ext cx="5994000" cy="26928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11</xdr:col>
      <xdr:colOff>0</xdr:colOff>
      <xdr:row>15</xdr:row>
      <xdr:rowOff>0</xdr:rowOff>
    </xdr:from>
    <xdr:ext cx="5994000" cy="26928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  <xdr:oneCellAnchor>
    <xdr:from>
      <xdr:col>21</xdr:col>
      <xdr:colOff>0</xdr:colOff>
      <xdr:row>15</xdr:row>
      <xdr:rowOff>0</xdr:rowOff>
    </xdr:from>
    <xdr:ext cx="5994000" cy="2692800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oneCellAnchor>
  <xdr:oneCellAnchor>
    <xdr:from>
      <xdr:col>5</xdr:col>
      <xdr:colOff>449580</xdr:colOff>
      <xdr:row>31</xdr:row>
      <xdr:rowOff>152400</xdr:rowOff>
    </xdr:from>
    <xdr:ext cx="5994000" cy="2692800"/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oneCellAnchor>
  <xdr:oneCellAnchor>
    <xdr:from>
      <xdr:col>21</xdr:col>
      <xdr:colOff>0</xdr:colOff>
      <xdr:row>33</xdr:row>
      <xdr:rowOff>0</xdr:rowOff>
    </xdr:from>
    <xdr:ext cx="5994000" cy="2692800"/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blTraining" displayName="tblTraining" ref="A3:M11">
  <tableColumns count="13">
    <tableColumn id="1" xr3:uid="{00000000-0010-0000-0600-000001000000}" name="RecordID"/>
    <tableColumn id="2" xr3:uid="{00000000-0010-0000-0600-000002000000}" name="EmpID"/>
    <tableColumn id="3" xr3:uid="{00000000-0010-0000-0600-000003000000}" name="EmployeeName"/>
    <tableColumn id="4" xr3:uid="{00000000-0010-0000-0600-000004000000}" name="Department"/>
    <tableColumn id="5" xr3:uid="{00000000-0010-0000-0600-000005000000}" name="TrainingName"/>
    <tableColumn id="6" xr3:uid="{00000000-0010-0000-0600-000006000000}" name="Category"/>
    <tableColumn id="13" xr3:uid="{00000000-0010-0000-0600-00000D000000}" name="Training Accepted"/>
    <tableColumn id="7" xr3:uid="{00000000-0010-0000-0600-000007000000}" name="Provider"/>
    <tableColumn id="8" xr3:uid="{00000000-0010-0000-0600-000008000000}" name="StartDate"/>
    <tableColumn id="9" xr3:uid="{00000000-0010-0000-0600-000009000000}" name="EndDate"/>
    <tableColumn id="10" xr3:uid="{00000000-0010-0000-0600-00000A000000}" name="DurationHrs"/>
    <tableColumn id="11" xr3:uid="{00000000-0010-0000-0600-00000B000000}" name="Status"/>
    <tableColumn id="12" xr3:uid="{00000000-0010-0000-0600-00000C000000}" name="Sco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3366"/>
    <pageSetUpPr fitToPage="1"/>
  </sheetPr>
  <dimension ref="A1:AD100"/>
  <sheetViews>
    <sheetView showGridLines="0" tabSelected="1" topLeftCell="A24" workbookViewId="0">
      <selection activeCell="R38" sqref="R38"/>
    </sheetView>
  </sheetViews>
  <sheetFormatPr defaultRowHeight="14.4" x14ac:dyDescent="0.3"/>
  <cols>
    <col min="1" max="1" width="2.44140625" customWidth="1"/>
    <col min="2" max="29" width="10.44140625" customWidth="1"/>
  </cols>
  <sheetData>
    <row r="1" spans="1:30" ht="6" customHeight="1" x14ac:dyDescent="0.3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</row>
    <row r="2" spans="1:30" x14ac:dyDescent="0.3">
      <c r="A2" s="21"/>
      <c r="B2" s="46" t="s">
        <v>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21"/>
      <c r="AD2" s="21"/>
    </row>
    <row r="3" spans="1:30" x14ac:dyDescent="0.3">
      <c r="A3" s="21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21"/>
      <c r="AD3" s="21"/>
    </row>
    <row r="4" spans="1:30" x14ac:dyDescent="0.3">
      <c r="A4" s="21"/>
      <c r="B4" s="47" t="s">
        <v>541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21"/>
      <c r="AD4" s="21"/>
    </row>
    <row r="5" spans="1:30" x14ac:dyDescent="0.3">
      <c r="A5" s="21"/>
      <c r="B5" s="21"/>
      <c r="C5" s="21"/>
      <c r="D5" s="22" t="s">
        <v>1</v>
      </c>
      <c r="E5" s="23" t="s">
        <v>2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</row>
    <row r="6" spans="1:30" ht="15" thickBot="1" x14ac:dyDescent="0.3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</row>
    <row r="7" spans="1:30" ht="15" thickTop="1" x14ac:dyDescent="0.3">
      <c r="A7" s="21"/>
      <c r="B7" s="24"/>
      <c r="C7" s="25"/>
      <c r="D7" s="25"/>
      <c r="E7" s="26"/>
      <c r="F7" s="21"/>
      <c r="G7" s="27"/>
      <c r="H7" s="28"/>
      <c r="I7" s="28"/>
      <c r="J7" s="29"/>
      <c r="K7" s="21"/>
      <c r="L7" s="30"/>
      <c r="M7" s="31"/>
      <c r="N7" s="31"/>
      <c r="O7" s="32"/>
      <c r="P7" s="21"/>
      <c r="Q7" s="21"/>
      <c r="R7" s="21"/>
      <c r="S7" s="21"/>
      <c r="T7" s="21"/>
      <c r="U7" s="21"/>
      <c r="V7" s="33"/>
      <c r="W7" s="34"/>
      <c r="X7" s="34"/>
      <c r="Y7" s="35"/>
      <c r="Z7" s="21"/>
      <c r="AA7" s="21"/>
      <c r="AB7" s="21"/>
      <c r="AC7" s="21"/>
      <c r="AD7" s="21"/>
    </row>
    <row r="8" spans="1:30" x14ac:dyDescent="0.3">
      <c r="A8" s="21"/>
      <c r="B8" s="45" t="s">
        <v>23</v>
      </c>
      <c r="C8" s="38"/>
      <c r="D8" s="38"/>
      <c r="E8" s="39"/>
      <c r="F8" s="21"/>
      <c r="G8" s="59" t="s">
        <v>24</v>
      </c>
      <c r="H8" s="60"/>
      <c r="I8" s="60"/>
      <c r="J8" s="61"/>
      <c r="K8" s="21"/>
      <c r="L8" s="45" t="s">
        <v>25</v>
      </c>
      <c r="M8" s="38"/>
      <c r="N8" s="38"/>
      <c r="O8" s="39"/>
      <c r="P8" s="21"/>
      <c r="Q8" s="21"/>
      <c r="R8" s="21"/>
      <c r="S8" s="21"/>
      <c r="T8" s="21"/>
      <c r="U8" s="21"/>
      <c r="V8" s="45" t="s">
        <v>26</v>
      </c>
      <c r="W8" s="38"/>
      <c r="X8" s="38"/>
      <c r="Y8" s="39"/>
      <c r="Z8" s="21"/>
      <c r="AA8" s="21"/>
      <c r="AB8" s="21"/>
      <c r="AC8" s="21"/>
      <c r="AD8" s="21"/>
    </row>
    <row r="9" spans="1:30" ht="14.4" customHeight="1" x14ac:dyDescent="0.3">
      <c r="A9" s="21"/>
      <c r="B9" s="44">
        <f>SUMIFS(Training!$K:$K,Training!$D:$D,IF('Training Dashboard'!$E$5="All","*",'Training Dashboard'!$E$5))</f>
        <v>3403</v>
      </c>
      <c r="C9" s="38"/>
      <c r="D9" s="38"/>
      <c r="E9" s="39"/>
      <c r="F9" s="21"/>
      <c r="G9" s="53">
        <f>IFERROR(COUNTIFS(Training!$D:$D,IF('Training Dashboard'!$E$5="All","*",'Training Dashboard'!$E$5),Training!$L:$L,"Completed")/COUNTIFS(Training!$D:$D,IF('Training Dashboard'!$E$5="All","*",'Training Dashboard'!$E$5)),0)</f>
        <v>0.57425742574257421</v>
      </c>
      <c r="H9" s="54"/>
      <c r="I9" s="54"/>
      <c r="J9" s="55"/>
      <c r="K9" s="21"/>
      <c r="L9" s="48">
        <f>IFERROR(AVERAGEIFS(Training!$M:$M,Training!$D:$D,IF('Training Dashboard'!$E$5="All","*",'Training Dashboard'!$E$5)),0)</f>
        <v>79.109375</v>
      </c>
      <c r="M9" s="38"/>
      <c r="N9" s="38"/>
      <c r="O9" s="39"/>
      <c r="P9" s="21"/>
      <c r="Q9" s="21"/>
      <c r="R9" s="21"/>
      <c r="S9" s="21"/>
      <c r="T9" s="21"/>
      <c r="U9" s="21"/>
      <c r="V9" s="44">
        <f>COUNTIFS(Calc_Training!$C$5:$C$74,1,Calc_Training!$B$5:$B$74,IF('Training Dashboard'!$E$5="All","*",'Training Dashboard'!$E$5))</f>
        <v>0</v>
      </c>
      <c r="W9" s="38"/>
      <c r="X9" s="38"/>
      <c r="Y9" s="39"/>
      <c r="Z9" s="21"/>
      <c r="AA9" s="21"/>
      <c r="AB9" s="21"/>
      <c r="AC9" s="21"/>
      <c r="AD9" s="21"/>
    </row>
    <row r="10" spans="1:30" x14ac:dyDescent="0.3">
      <c r="A10" s="21"/>
      <c r="B10" s="40"/>
      <c r="C10" s="38"/>
      <c r="D10" s="38"/>
      <c r="E10" s="39"/>
      <c r="F10" s="21"/>
      <c r="G10" s="53"/>
      <c r="H10" s="54"/>
      <c r="I10" s="54"/>
      <c r="J10" s="55"/>
      <c r="K10" s="21"/>
      <c r="L10" s="40"/>
      <c r="M10" s="38"/>
      <c r="N10" s="38"/>
      <c r="O10" s="39"/>
      <c r="P10" s="21"/>
      <c r="Q10" s="21"/>
      <c r="R10" s="21"/>
      <c r="S10" s="21"/>
      <c r="T10" s="21"/>
      <c r="U10" s="21"/>
      <c r="V10" s="40"/>
      <c r="W10" s="38"/>
      <c r="X10" s="38"/>
      <c r="Y10" s="39"/>
      <c r="Z10" s="21"/>
      <c r="AA10" s="21"/>
      <c r="AB10" s="21"/>
      <c r="AC10" s="21"/>
      <c r="AD10" s="21"/>
    </row>
    <row r="11" spans="1:30" x14ac:dyDescent="0.3">
      <c r="A11" s="21"/>
      <c r="B11" s="43" t="s">
        <v>27</v>
      </c>
      <c r="C11" s="41"/>
      <c r="D11" s="41"/>
      <c r="E11" s="42"/>
      <c r="F11" s="21"/>
      <c r="G11" s="56" t="s">
        <v>3</v>
      </c>
      <c r="H11" s="57"/>
      <c r="I11" s="57"/>
      <c r="J11" s="58"/>
      <c r="K11" s="21"/>
      <c r="L11" s="43" t="s">
        <v>28</v>
      </c>
      <c r="M11" s="41"/>
      <c r="N11" s="41"/>
      <c r="O11" s="42"/>
      <c r="P11" s="21"/>
      <c r="Q11" s="21"/>
      <c r="R11" s="21"/>
      <c r="S11" s="21"/>
      <c r="T11" s="21"/>
      <c r="U11" s="21"/>
      <c r="V11" s="43" t="s">
        <v>29</v>
      </c>
      <c r="W11" s="41"/>
      <c r="X11" s="41"/>
      <c r="Y11" s="42"/>
      <c r="Z11" s="21"/>
      <c r="AA11" s="21"/>
      <c r="AB11" s="21"/>
      <c r="AC11" s="21"/>
      <c r="AD11" s="21"/>
    </row>
    <row r="12" spans="1:30" x14ac:dyDescent="0.3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</row>
    <row r="13" spans="1:30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x14ac:dyDescent="0.3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</row>
    <row r="15" spans="1:30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</row>
    <row r="16" spans="1:30" x14ac:dyDescent="0.3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</row>
    <row r="17" spans="1:30" x14ac:dyDescent="0.3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</row>
    <row r="18" spans="1:30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</row>
    <row r="19" spans="1:30" x14ac:dyDescent="0.3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</row>
    <row r="20" spans="1:30" x14ac:dyDescent="0.3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</row>
    <row r="21" spans="1:30" x14ac:dyDescent="0.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x14ac:dyDescent="0.3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</row>
    <row r="23" spans="1:30" x14ac:dyDescent="0.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</row>
    <row r="24" spans="1:30" x14ac:dyDescent="0.3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</row>
    <row r="25" spans="1:30" x14ac:dyDescent="0.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</row>
    <row r="26" spans="1:30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</row>
    <row r="27" spans="1:30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</row>
    <row r="28" spans="1:30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</row>
    <row r="29" spans="1:30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</row>
    <row r="30" spans="1:30" x14ac:dyDescent="0.3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</row>
    <row r="31" spans="1:30" x14ac:dyDescent="0.3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</row>
    <row r="32" spans="1:30" x14ac:dyDescent="0.3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</row>
    <row r="33" spans="1:30" x14ac:dyDescent="0.3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</row>
    <row r="34" spans="1:30" x14ac:dyDescent="0.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x14ac:dyDescent="0.3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</row>
    <row r="36" spans="1:30" x14ac:dyDescent="0.3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</row>
    <row r="37" spans="1:30" x14ac:dyDescent="0.3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</row>
    <row r="38" spans="1:30" x14ac:dyDescent="0.3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</row>
    <row r="39" spans="1:30" x14ac:dyDescent="0.3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</row>
    <row r="40" spans="1:30" x14ac:dyDescent="0.3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</row>
    <row r="41" spans="1:30" x14ac:dyDescent="0.3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</row>
    <row r="42" spans="1:30" x14ac:dyDescent="0.3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x14ac:dyDescent="0.3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</row>
    <row r="44" spans="1:30" x14ac:dyDescent="0.3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</row>
    <row r="45" spans="1:30" x14ac:dyDescent="0.3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</row>
    <row r="46" spans="1:30" x14ac:dyDescent="0.3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</row>
    <row r="47" spans="1:30" x14ac:dyDescent="0.3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</row>
    <row r="48" spans="1:30" x14ac:dyDescent="0.3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</row>
    <row r="49" spans="1:30" x14ac:dyDescent="0.3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</row>
    <row r="50" spans="1:30" x14ac:dyDescent="0.3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x14ac:dyDescent="0.3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</row>
    <row r="52" spans="1:30" x14ac:dyDescent="0.3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</row>
    <row r="53" spans="1:30" x14ac:dyDescent="0.3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</row>
    <row r="54" spans="1:30" x14ac:dyDescent="0.3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</row>
    <row r="55" spans="1:30" x14ac:dyDescent="0.3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</row>
    <row r="56" spans="1:30" x14ac:dyDescent="0.3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</row>
    <row r="57" spans="1:30" x14ac:dyDescent="0.3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x14ac:dyDescent="0.3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</row>
    <row r="59" spans="1:30" x14ac:dyDescent="0.3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</row>
    <row r="60" spans="1:30" x14ac:dyDescent="0.3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</row>
    <row r="61" spans="1:30" x14ac:dyDescent="0.3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</row>
    <row r="62" spans="1:30" x14ac:dyDescent="0.3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</row>
    <row r="63" spans="1:30" x14ac:dyDescent="0.3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x14ac:dyDescent="0.3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</row>
    <row r="65" spans="1:30" x14ac:dyDescent="0.3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</row>
    <row r="66" spans="1:30" x14ac:dyDescent="0.3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</row>
    <row r="67" spans="1:30" x14ac:dyDescent="0.3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</row>
    <row r="68" spans="1:30" x14ac:dyDescent="0.3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</row>
    <row r="69" spans="1:30" x14ac:dyDescent="0.3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</row>
    <row r="70" spans="1:30" x14ac:dyDescent="0.3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</row>
    <row r="71" spans="1:30" x14ac:dyDescent="0.3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</row>
    <row r="72" spans="1:30" x14ac:dyDescent="0.3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</row>
    <row r="73" spans="1:30" x14ac:dyDescent="0.3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</row>
    <row r="74" spans="1:30" x14ac:dyDescent="0.3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x14ac:dyDescent="0.3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</row>
    <row r="76" spans="1:30" x14ac:dyDescent="0.3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</row>
    <row r="77" spans="1:30" x14ac:dyDescent="0.3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</row>
    <row r="78" spans="1:30" x14ac:dyDescent="0.3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</row>
    <row r="79" spans="1:30" x14ac:dyDescent="0.3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</row>
    <row r="80" spans="1:30" x14ac:dyDescent="0.3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</row>
    <row r="81" spans="1:30" x14ac:dyDescent="0.3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</row>
    <row r="82" spans="1:30" x14ac:dyDescent="0.3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</row>
    <row r="83" spans="1:30" x14ac:dyDescent="0.3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</row>
    <row r="84" spans="1:30" x14ac:dyDescent="0.3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</row>
    <row r="85" spans="1:30" x14ac:dyDescent="0.3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</row>
    <row r="86" spans="1:30" x14ac:dyDescent="0.3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</row>
    <row r="87" spans="1:30" x14ac:dyDescent="0.3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</row>
    <row r="88" spans="1:30" x14ac:dyDescent="0.3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</row>
    <row r="89" spans="1:30" x14ac:dyDescent="0.3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</row>
    <row r="90" spans="1:30" x14ac:dyDescent="0.3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</row>
    <row r="91" spans="1:30" x14ac:dyDescent="0.3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</row>
    <row r="92" spans="1:30" x14ac:dyDescent="0.3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</row>
    <row r="93" spans="1:30" x14ac:dyDescent="0.3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</row>
    <row r="94" spans="1:30" x14ac:dyDescent="0.3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</row>
    <row r="95" spans="1:30" x14ac:dyDescent="0.3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</row>
    <row r="96" spans="1:30" x14ac:dyDescent="0.3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</row>
    <row r="97" spans="1:30" x14ac:dyDescent="0.3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</row>
    <row r="98" spans="1:30" x14ac:dyDescent="0.3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</row>
    <row r="99" spans="1:30" x14ac:dyDescent="0.3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</row>
    <row r="100" spans="1:30" x14ac:dyDescent="0.3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</row>
  </sheetData>
  <mergeCells count="14">
    <mergeCell ref="G8:J8"/>
    <mergeCell ref="V9:Y10"/>
    <mergeCell ref="L9:O10"/>
    <mergeCell ref="B2:AB3"/>
    <mergeCell ref="B11:E11"/>
    <mergeCell ref="G11:J11"/>
    <mergeCell ref="V11:Y11"/>
    <mergeCell ref="L11:O11"/>
    <mergeCell ref="B4:AB4"/>
    <mergeCell ref="L8:O8"/>
    <mergeCell ref="B8:E8"/>
    <mergeCell ref="B9:E10"/>
    <mergeCell ref="G9:J10"/>
    <mergeCell ref="V8:Y8"/>
  </mergeCells>
  <dataValidations count="1">
    <dataValidation type="list" sqref="E5" xr:uid="{00000000-0002-0000-0600-000000000000}">
      <formula1>"All,Engineering,HR,Sales,Finance,Marketing,IT,Operations"</formula1>
    </dataValidation>
  </dataValidations>
  <pageMargins left="0.2" right="0.2" top="0.3" bottom="0.3" header="0" footer="0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1000"/>
  <sheetViews>
    <sheetView showGridLines="0" workbookViewId="0">
      <selection activeCell="A4" sqref="A4"/>
    </sheetView>
  </sheetViews>
  <sheetFormatPr defaultRowHeight="14.4" x14ac:dyDescent="0.3"/>
  <cols>
    <col min="1" max="1" width="38.21875" customWidth="1"/>
    <col min="2" max="2" width="7.6640625" customWidth="1"/>
    <col min="3" max="3" width="14" customWidth="1"/>
    <col min="4" max="4" width="11.44140625" customWidth="1"/>
    <col min="5" max="5" width="19.77734375" customWidth="1"/>
    <col min="6" max="6" width="12.109375" customWidth="1"/>
    <col min="7" max="7" width="15.33203125" style="7" customWidth="1"/>
    <col min="8" max="8" width="10.6640625" customWidth="1"/>
    <col min="9" max="9" width="9.6640625" customWidth="1"/>
    <col min="10" max="10" width="8.88671875" customWidth="1"/>
    <col min="11" max="11" width="11.33203125" customWidth="1"/>
    <col min="12" max="12" width="10" customWidth="1"/>
    <col min="13" max="13" width="6.88671875" customWidth="1"/>
    <col min="14" max="14" width="3.44140625" customWidth="1"/>
    <col min="15" max="15" width="6.21875" customWidth="1"/>
    <col min="16" max="16" width="13.109375" customWidth="1"/>
    <col min="17" max="17" width="14.21875" customWidth="1"/>
    <col min="18" max="18" width="10.44140625" customWidth="1"/>
    <col min="19" max="19" width="11.77734375" customWidth="1"/>
    <col min="20" max="20" width="15.77734375" customWidth="1"/>
    <col min="21" max="21" width="7.33203125" customWidth="1"/>
    <col min="22" max="22" width="10" customWidth="1"/>
    <col min="23" max="23" width="6.6640625" customWidth="1"/>
    <col min="24" max="24" width="9.21875" customWidth="1"/>
    <col min="25" max="25" width="8.44140625" customWidth="1"/>
    <col min="26" max="26" width="10.88671875" customWidth="1"/>
  </cols>
  <sheetData>
    <row r="1" spans="1:26" ht="34.049999999999997" customHeight="1" x14ac:dyDescent="0.3">
      <c r="A1" s="50" t="s">
        <v>197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26" ht="16.05" customHeight="1" x14ac:dyDescent="0.3">
      <c r="A2" s="49" t="s">
        <v>198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26" ht="30" customHeight="1" x14ac:dyDescent="0.4">
      <c r="A3" s="3" t="s">
        <v>199</v>
      </c>
      <c r="B3" s="3" t="s">
        <v>30</v>
      </c>
      <c r="C3" s="3" t="s">
        <v>117</v>
      </c>
      <c r="D3" s="3" t="s">
        <v>31</v>
      </c>
      <c r="E3" s="3" t="s">
        <v>200</v>
      </c>
      <c r="F3" s="3" t="s">
        <v>201</v>
      </c>
      <c r="G3" s="6" t="s">
        <v>202</v>
      </c>
      <c r="H3" s="3" t="s">
        <v>203</v>
      </c>
      <c r="I3" s="3" t="s">
        <v>34</v>
      </c>
      <c r="J3" s="3" t="s">
        <v>35</v>
      </c>
      <c r="K3" s="3" t="s">
        <v>204</v>
      </c>
      <c r="L3" s="3" t="s">
        <v>33</v>
      </c>
      <c r="M3" s="3" t="s">
        <v>205</v>
      </c>
      <c r="N3" s="4" t="s">
        <v>118</v>
      </c>
      <c r="O3" s="4" t="s">
        <v>36</v>
      </c>
      <c r="P3" s="4" t="s">
        <v>119</v>
      </c>
      <c r="Q3" s="4" t="s">
        <v>120</v>
      </c>
      <c r="R3" s="8" t="s">
        <v>206</v>
      </c>
      <c r="S3" s="8" t="s">
        <v>207</v>
      </c>
      <c r="T3" s="8" t="s">
        <v>208</v>
      </c>
      <c r="U3" s="8" t="s">
        <v>209</v>
      </c>
      <c r="V3" s="8" t="s">
        <v>210</v>
      </c>
      <c r="W3" s="8" t="s">
        <v>211</v>
      </c>
      <c r="X3" s="8" t="s">
        <v>212</v>
      </c>
      <c r="Y3" s="8" t="s">
        <v>213</v>
      </c>
      <c r="Z3" s="8" t="s">
        <v>214</v>
      </c>
    </row>
    <row r="4" spans="1:26" x14ac:dyDescent="0.3">
      <c r="A4" s="1" t="s">
        <v>215</v>
      </c>
      <c r="B4" s="1" t="s">
        <v>38</v>
      </c>
      <c r="C4" s="1" t="s">
        <v>121</v>
      </c>
      <c r="D4" s="1" t="s">
        <v>7</v>
      </c>
      <c r="E4" s="1" t="s">
        <v>216</v>
      </c>
      <c r="F4" s="1" t="s">
        <v>18</v>
      </c>
      <c r="G4" s="1" t="s">
        <v>217</v>
      </c>
      <c r="H4" s="1" t="s">
        <v>218</v>
      </c>
      <c r="I4" s="9">
        <v>45566</v>
      </c>
      <c r="J4" s="9">
        <v>45626</v>
      </c>
      <c r="K4" s="1">
        <v>40</v>
      </c>
      <c r="L4" s="1" t="s">
        <v>219</v>
      </c>
      <c r="M4" s="1">
        <v>92</v>
      </c>
      <c r="N4" s="5" t="str">
        <f>IFERROR(VLOOKUP($A4,#REF!,13,FALSE),"")</f>
        <v/>
      </c>
      <c r="O4" s="5" t="str">
        <f>IFERROR(VLOOKUP($A4,#REF!,10,FALSE),"")</f>
        <v/>
      </c>
      <c r="P4" s="5" t="str">
        <f>IFERROR(VLOOKUP($A4,#REF!,7,FALSE),"")</f>
        <v/>
      </c>
      <c r="Q4" s="5" t="str">
        <f>IFERROR(VLOOKUP($A4,#REF!,6,FALSE),"")</f>
        <v/>
      </c>
      <c r="R4">
        <f t="shared" ref="R4:R35" si="0">IF(G4="Yes",1,0)</f>
        <v>1</v>
      </c>
      <c r="S4">
        <f t="shared" ref="S4:S35" si="1">IF(L4="Completed",1,0)</f>
        <v>1</v>
      </c>
      <c r="T4">
        <f t="shared" ref="T4:T11" si="2">IF(L4="Completed",1,0)</f>
        <v>1</v>
      </c>
      <c r="U4">
        <f t="shared" ref="U4:U35" si="3">YEAR(I4)</f>
        <v>2024</v>
      </c>
      <c r="V4" t="str">
        <f t="shared" ref="V4:V35" si="4">"Q"&amp;ROUNDUP(MONTH(I4)/3,0)</f>
        <v>Q4</v>
      </c>
      <c r="W4">
        <f t="shared" ref="W4:W11" si="5">YEAR(J4)</f>
        <v>2024</v>
      </c>
      <c r="X4" t="str">
        <f t="shared" ref="X4:X11" si="6">"Q"&amp;ROUNDUP(MONTH(J4)/3,0)</f>
        <v>Q4</v>
      </c>
      <c r="Y4" t="str">
        <f t="shared" ref="Y4:Y11" si="7">IF(M4="","",IF(M4&gt;=90,"Excellent",IF(M4&gt;=80,"Very Good",IF(M4&gt;=70,"Good",IF(M4&gt;=60,"Fair","Needs Improvement")))))</f>
        <v>Excellent</v>
      </c>
      <c r="Z4" t="str">
        <f t="shared" ref="Z4:Z11" si="8">IF(K4="","",IF(K4&lt;20,"Under 20 hrs",IF(K4&lt;40,"20-39 hrs",IF(K4&lt;60,"40-59 hrs","60+ hrs"))))</f>
        <v>40-59 hrs</v>
      </c>
    </row>
    <row r="5" spans="1:26" x14ac:dyDescent="0.3">
      <c r="A5" s="2" t="s">
        <v>220</v>
      </c>
      <c r="B5" s="2" t="s">
        <v>41</v>
      </c>
      <c r="C5" s="2" t="s">
        <v>122</v>
      </c>
      <c r="D5" s="2" t="s">
        <v>8</v>
      </c>
      <c r="E5" s="2" t="s">
        <v>221</v>
      </c>
      <c r="F5" s="2" t="s">
        <v>20</v>
      </c>
      <c r="G5" s="1" t="s">
        <v>217</v>
      </c>
      <c r="H5" s="2" t="s">
        <v>222</v>
      </c>
      <c r="I5" s="10">
        <v>45550</v>
      </c>
      <c r="J5" s="10">
        <v>45580</v>
      </c>
      <c r="K5" s="2">
        <v>24</v>
      </c>
      <c r="L5" s="2" t="s">
        <v>219</v>
      </c>
      <c r="M5" s="2">
        <v>88</v>
      </c>
      <c r="N5" s="5" t="str">
        <f>IFERROR(VLOOKUP($A5,#REF!,13,FALSE),"")</f>
        <v/>
      </c>
      <c r="O5" s="5" t="str">
        <f>IFERROR(VLOOKUP($A5,#REF!,10,FALSE),"")</f>
        <v/>
      </c>
      <c r="P5" s="5" t="str">
        <f>IFERROR(VLOOKUP($A5,#REF!,7,FALSE),"")</f>
        <v/>
      </c>
      <c r="Q5" s="5" t="str">
        <f>IFERROR(VLOOKUP($A5,#REF!,6,FALSE),"")</f>
        <v/>
      </c>
      <c r="R5">
        <f t="shared" si="0"/>
        <v>1</v>
      </c>
      <c r="S5">
        <f t="shared" si="1"/>
        <v>1</v>
      </c>
      <c r="T5">
        <f t="shared" si="2"/>
        <v>1</v>
      </c>
      <c r="U5">
        <f t="shared" si="3"/>
        <v>2024</v>
      </c>
      <c r="V5" t="str">
        <f t="shared" si="4"/>
        <v>Q3</v>
      </c>
      <c r="W5">
        <f t="shared" si="5"/>
        <v>2024</v>
      </c>
      <c r="X5" t="str">
        <f t="shared" si="6"/>
        <v>Q4</v>
      </c>
      <c r="Y5" t="str">
        <f t="shared" si="7"/>
        <v>Very Good</v>
      </c>
      <c r="Z5" t="str">
        <f t="shared" si="8"/>
        <v>20-39 hrs</v>
      </c>
    </row>
    <row r="6" spans="1:26" x14ac:dyDescent="0.3">
      <c r="A6" s="1" t="s">
        <v>223</v>
      </c>
      <c r="B6" s="1" t="s">
        <v>43</v>
      </c>
      <c r="C6" s="1" t="s">
        <v>123</v>
      </c>
      <c r="D6" s="1" t="s">
        <v>9</v>
      </c>
      <c r="E6" s="1" t="s">
        <v>224</v>
      </c>
      <c r="F6" s="1" t="s">
        <v>9</v>
      </c>
      <c r="G6" s="1" t="s">
        <v>217</v>
      </c>
      <c r="H6" s="1" t="s">
        <v>225</v>
      </c>
      <c r="I6" s="9">
        <v>45597</v>
      </c>
      <c r="J6" s="9">
        <v>45626</v>
      </c>
      <c r="K6" s="1">
        <v>20</v>
      </c>
      <c r="L6" s="1" t="s">
        <v>219</v>
      </c>
      <c r="M6" s="1">
        <v>76</v>
      </c>
      <c r="N6" s="5" t="str">
        <f>IFERROR(VLOOKUP($A6,#REF!,13,FALSE),"")</f>
        <v/>
      </c>
      <c r="O6" s="5" t="str">
        <f>IFERROR(VLOOKUP($A6,#REF!,10,FALSE),"")</f>
        <v/>
      </c>
      <c r="P6" s="5" t="str">
        <f>IFERROR(VLOOKUP($A6,#REF!,7,FALSE),"")</f>
        <v/>
      </c>
      <c r="Q6" s="5" t="str">
        <f>IFERROR(VLOOKUP($A6,#REF!,6,FALSE),"")</f>
        <v/>
      </c>
      <c r="R6">
        <f t="shared" si="0"/>
        <v>1</v>
      </c>
      <c r="S6">
        <f t="shared" si="1"/>
        <v>1</v>
      </c>
      <c r="T6">
        <f t="shared" si="2"/>
        <v>1</v>
      </c>
      <c r="U6">
        <f t="shared" si="3"/>
        <v>2024</v>
      </c>
      <c r="V6" t="str">
        <f t="shared" si="4"/>
        <v>Q4</v>
      </c>
      <c r="W6">
        <f t="shared" si="5"/>
        <v>2024</v>
      </c>
      <c r="X6" t="str">
        <f t="shared" si="6"/>
        <v>Q4</v>
      </c>
      <c r="Y6" t="str">
        <f t="shared" si="7"/>
        <v>Good</v>
      </c>
      <c r="Z6" t="str">
        <f t="shared" si="8"/>
        <v>20-39 hrs</v>
      </c>
    </row>
    <row r="7" spans="1:26" x14ac:dyDescent="0.3">
      <c r="A7" s="2" t="s">
        <v>226</v>
      </c>
      <c r="B7" s="2" t="s">
        <v>46</v>
      </c>
      <c r="C7" s="2" t="s">
        <v>124</v>
      </c>
      <c r="D7" s="2" t="s">
        <v>10</v>
      </c>
      <c r="E7" s="2" t="s">
        <v>227</v>
      </c>
      <c r="F7" s="2" t="s">
        <v>10</v>
      </c>
      <c r="G7" s="1" t="s">
        <v>217</v>
      </c>
      <c r="H7" s="2" t="s">
        <v>228</v>
      </c>
      <c r="I7" s="10">
        <v>45672</v>
      </c>
      <c r="J7" s="10">
        <v>45731</v>
      </c>
      <c r="K7" s="2">
        <v>60</v>
      </c>
      <c r="L7" s="2" t="s">
        <v>229</v>
      </c>
      <c r="M7" s="2"/>
      <c r="N7" s="5" t="str">
        <f>IFERROR(VLOOKUP($A7,#REF!,13,FALSE),"")</f>
        <v/>
      </c>
      <c r="O7" s="5" t="str">
        <f>IFERROR(VLOOKUP($A7,#REF!,10,FALSE),"")</f>
        <v/>
      </c>
      <c r="P7" s="5" t="str">
        <f>IFERROR(VLOOKUP($A7,#REF!,7,FALSE),"")</f>
        <v/>
      </c>
      <c r="Q7" s="5" t="str">
        <f>IFERROR(VLOOKUP($A7,#REF!,6,FALSE),"")</f>
        <v/>
      </c>
      <c r="R7">
        <f t="shared" si="0"/>
        <v>1</v>
      </c>
      <c r="S7">
        <f t="shared" si="1"/>
        <v>0</v>
      </c>
      <c r="T7">
        <f t="shared" si="2"/>
        <v>0</v>
      </c>
      <c r="U7">
        <f t="shared" si="3"/>
        <v>2025</v>
      </c>
      <c r="V7" t="str">
        <f t="shared" si="4"/>
        <v>Q1</v>
      </c>
      <c r="W7">
        <f t="shared" si="5"/>
        <v>2025</v>
      </c>
      <c r="X7" t="str">
        <f t="shared" si="6"/>
        <v>Q1</v>
      </c>
      <c r="Y7" t="str">
        <f t="shared" si="7"/>
        <v/>
      </c>
      <c r="Z7" t="str">
        <f t="shared" si="8"/>
        <v>60+ hrs</v>
      </c>
    </row>
    <row r="8" spans="1:26" x14ac:dyDescent="0.3">
      <c r="A8" s="1" t="s">
        <v>230</v>
      </c>
      <c r="B8" s="1" t="s">
        <v>51</v>
      </c>
      <c r="C8" s="1" t="s">
        <v>127</v>
      </c>
      <c r="D8" s="1" t="s">
        <v>7</v>
      </c>
      <c r="E8" s="1" t="s">
        <v>231</v>
      </c>
      <c r="F8" s="1" t="s">
        <v>232</v>
      </c>
      <c r="G8" s="1" t="s">
        <v>217</v>
      </c>
      <c r="H8" s="1" t="s">
        <v>233</v>
      </c>
      <c r="I8" s="9">
        <v>45658</v>
      </c>
      <c r="J8" s="9">
        <v>45716</v>
      </c>
      <c r="K8" s="1">
        <v>80</v>
      </c>
      <c r="L8" s="1" t="s">
        <v>229</v>
      </c>
      <c r="M8" s="1"/>
      <c r="N8" s="5" t="str">
        <f>IFERROR(VLOOKUP($A8,#REF!,13,FALSE),"")</f>
        <v/>
      </c>
      <c r="O8" s="5" t="str">
        <f>IFERROR(VLOOKUP($A8,#REF!,10,FALSE),"")</f>
        <v/>
      </c>
      <c r="P8" s="5" t="str">
        <f>IFERROR(VLOOKUP($A8,#REF!,7,FALSE),"")</f>
        <v/>
      </c>
      <c r="Q8" s="5" t="str">
        <f>IFERROR(VLOOKUP($A8,#REF!,6,FALSE),"")</f>
        <v/>
      </c>
      <c r="R8">
        <f t="shared" si="0"/>
        <v>1</v>
      </c>
      <c r="S8">
        <f t="shared" si="1"/>
        <v>0</v>
      </c>
      <c r="T8">
        <f t="shared" si="2"/>
        <v>0</v>
      </c>
      <c r="U8">
        <f t="shared" si="3"/>
        <v>2025</v>
      </c>
      <c r="V8" t="str">
        <f t="shared" si="4"/>
        <v>Q1</v>
      </c>
      <c r="W8">
        <f t="shared" si="5"/>
        <v>2025</v>
      </c>
      <c r="X8" t="str">
        <f t="shared" si="6"/>
        <v>Q1</v>
      </c>
      <c r="Y8" t="str">
        <f t="shared" si="7"/>
        <v/>
      </c>
      <c r="Z8" t="str">
        <f t="shared" si="8"/>
        <v>60+ hrs</v>
      </c>
    </row>
    <row r="9" spans="1:26" x14ac:dyDescent="0.3">
      <c r="A9" s="2" t="s">
        <v>234</v>
      </c>
      <c r="B9" s="2" t="s">
        <v>55</v>
      </c>
      <c r="C9" s="2" t="s">
        <v>130</v>
      </c>
      <c r="D9" s="2" t="s">
        <v>12</v>
      </c>
      <c r="E9" s="2" t="s">
        <v>235</v>
      </c>
      <c r="F9" s="2" t="s">
        <v>193</v>
      </c>
      <c r="G9" s="1" t="s">
        <v>217</v>
      </c>
      <c r="H9" s="2" t="s">
        <v>236</v>
      </c>
      <c r="I9" s="10">
        <v>45627</v>
      </c>
      <c r="J9" s="10">
        <v>45657</v>
      </c>
      <c r="K9" s="2">
        <v>30</v>
      </c>
      <c r="L9" s="2" t="s">
        <v>219</v>
      </c>
      <c r="M9" s="2">
        <v>95</v>
      </c>
      <c r="N9" s="5" t="str">
        <f>IFERROR(VLOOKUP($A9,#REF!,13,FALSE),"")</f>
        <v/>
      </c>
      <c r="O9" s="5" t="str">
        <f>IFERROR(VLOOKUP($A9,#REF!,10,FALSE),"")</f>
        <v/>
      </c>
      <c r="P9" s="5" t="str">
        <f>IFERROR(VLOOKUP($A9,#REF!,7,FALSE),"")</f>
        <v/>
      </c>
      <c r="Q9" s="5" t="str">
        <f>IFERROR(VLOOKUP($A9,#REF!,6,FALSE),"")</f>
        <v/>
      </c>
      <c r="R9">
        <f t="shared" si="0"/>
        <v>1</v>
      </c>
      <c r="S9">
        <f t="shared" si="1"/>
        <v>1</v>
      </c>
      <c r="T9">
        <f t="shared" si="2"/>
        <v>1</v>
      </c>
      <c r="U9">
        <f t="shared" si="3"/>
        <v>2024</v>
      </c>
      <c r="V9" t="str">
        <f t="shared" si="4"/>
        <v>Q4</v>
      </c>
      <c r="W9">
        <f t="shared" si="5"/>
        <v>2024</v>
      </c>
      <c r="X9" t="str">
        <f t="shared" si="6"/>
        <v>Q4</v>
      </c>
      <c r="Y9" t="str">
        <f t="shared" si="7"/>
        <v>Excellent</v>
      </c>
      <c r="Z9" t="str">
        <f t="shared" si="8"/>
        <v>20-39 hrs</v>
      </c>
    </row>
    <row r="10" spans="1:26" x14ac:dyDescent="0.3">
      <c r="A10" s="1" t="s">
        <v>237</v>
      </c>
      <c r="B10" s="1" t="s">
        <v>45</v>
      </c>
      <c r="C10" s="1" t="s">
        <v>125</v>
      </c>
      <c r="D10" s="1" t="s">
        <v>9</v>
      </c>
      <c r="E10" s="1" t="s">
        <v>238</v>
      </c>
      <c r="F10" s="1" t="s">
        <v>20</v>
      </c>
      <c r="G10" s="1" t="s">
        <v>217</v>
      </c>
      <c r="H10" s="1" t="s">
        <v>239</v>
      </c>
      <c r="I10" s="9">
        <v>45689</v>
      </c>
      <c r="J10" s="9">
        <v>45716</v>
      </c>
      <c r="K10" s="1">
        <v>16</v>
      </c>
      <c r="L10" s="1" t="s">
        <v>240</v>
      </c>
      <c r="M10" s="1"/>
      <c r="N10" s="5" t="str">
        <f>IFERROR(VLOOKUP($A10,#REF!,13,FALSE),"")</f>
        <v/>
      </c>
      <c r="O10" s="5" t="str">
        <f>IFERROR(VLOOKUP($A10,#REF!,10,FALSE),"")</f>
        <v/>
      </c>
      <c r="P10" s="5" t="str">
        <f>IFERROR(VLOOKUP($A10,#REF!,7,FALSE),"")</f>
        <v/>
      </c>
      <c r="Q10" s="5" t="str">
        <f>IFERROR(VLOOKUP($A10,#REF!,6,FALSE),"")</f>
        <v/>
      </c>
      <c r="R10">
        <f t="shared" si="0"/>
        <v>1</v>
      </c>
      <c r="S10">
        <f t="shared" si="1"/>
        <v>0</v>
      </c>
      <c r="T10">
        <f t="shared" si="2"/>
        <v>0</v>
      </c>
      <c r="U10">
        <f t="shared" si="3"/>
        <v>2025</v>
      </c>
      <c r="V10" t="str">
        <f t="shared" si="4"/>
        <v>Q1</v>
      </c>
      <c r="W10">
        <f t="shared" si="5"/>
        <v>2025</v>
      </c>
      <c r="X10" t="str">
        <f t="shared" si="6"/>
        <v>Q1</v>
      </c>
      <c r="Y10" t="str">
        <f t="shared" si="7"/>
        <v/>
      </c>
      <c r="Z10" t="str">
        <f t="shared" si="8"/>
        <v>Under 20 hrs</v>
      </c>
    </row>
    <row r="11" spans="1:26" x14ac:dyDescent="0.3">
      <c r="A11" s="2" t="s">
        <v>241</v>
      </c>
      <c r="B11" s="2" t="s">
        <v>49</v>
      </c>
      <c r="C11" s="2" t="s">
        <v>126</v>
      </c>
      <c r="D11" s="2" t="s">
        <v>11</v>
      </c>
      <c r="E11" s="2" t="s">
        <v>242</v>
      </c>
      <c r="F11" s="2" t="s">
        <v>191</v>
      </c>
      <c r="G11" s="1" t="s">
        <v>217</v>
      </c>
      <c r="H11" s="2" t="s">
        <v>243</v>
      </c>
      <c r="I11" s="10">
        <v>45667</v>
      </c>
      <c r="J11" s="10">
        <v>45677</v>
      </c>
      <c r="K11" s="2">
        <v>12</v>
      </c>
      <c r="L11" s="2" t="s">
        <v>219</v>
      </c>
      <c r="M11" s="2">
        <v>89</v>
      </c>
      <c r="N11" s="5" t="str">
        <f>IFERROR(VLOOKUP($A11,#REF!,13,FALSE),"")</f>
        <v/>
      </c>
      <c r="O11" s="5" t="str">
        <f>IFERROR(VLOOKUP($A11,#REF!,10,FALSE),"")</f>
        <v/>
      </c>
      <c r="P11" s="5" t="str">
        <f>IFERROR(VLOOKUP($A11,#REF!,7,FALSE),"")</f>
        <v/>
      </c>
      <c r="Q11" s="5" t="str">
        <f>IFERROR(VLOOKUP($A11,#REF!,6,FALSE),"")</f>
        <v/>
      </c>
      <c r="R11">
        <f t="shared" si="0"/>
        <v>1</v>
      </c>
      <c r="S11">
        <f t="shared" si="1"/>
        <v>1</v>
      </c>
      <c r="T11">
        <f t="shared" si="2"/>
        <v>1</v>
      </c>
      <c r="U11">
        <f t="shared" si="3"/>
        <v>2025</v>
      </c>
      <c r="V11" t="str">
        <f t="shared" si="4"/>
        <v>Q1</v>
      </c>
      <c r="W11">
        <f t="shared" si="5"/>
        <v>2025</v>
      </c>
      <c r="X11" t="str">
        <f t="shared" si="6"/>
        <v>Q1</v>
      </c>
      <c r="Y11" t="str">
        <f t="shared" si="7"/>
        <v>Very Good</v>
      </c>
      <c r="Z11" t="str">
        <f t="shared" si="8"/>
        <v>Under 20 hrs</v>
      </c>
    </row>
    <row r="12" spans="1:26" x14ac:dyDescent="0.3">
      <c r="A12" s="12" t="s">
        <v>244</v>
      </c>
      <c r="B12" s="12" t="s">
        <v>61</v>
      </c>
      <c r="C12" s="12" t="s">
        <v>134</v>
      </c>
      <c r="D12" s="12" t="s">
        <v>7</v>
      </c>
      <c r="E12" s="12" t="s">
        <v>231</v>
      </c>
      <c r="F12" s="12" t="s">
        <v>232</v>
      </c>
      <c r="G12" s="12" t="s">
        <v>217</v>
      </c>
      <c r="H12" s="12" t="s">
        <v>233</v>
      </c>
      <c r="I12" s="14">
        <v>45740</v>
      </c>
      <c r="J12" s="14">
        <v>45812</v>
      </c>
      <c r="K12" s="12">
        <v>80</v>
      </c>
      <c r="L12" s="12" t="s">
        <v>219</v>
      </c>
      <c r="M12" s="12">
        <v>89</v>
      </c>
      <c r="N12" s="5" t="str">
        <f>IFERROR(VLOOKUP($A12,#REF!,13,FALSE),"")</f>
        <v/>
      </c>
      <c r="O12" s="5" t="str">
        <f>IFERROR(VLOOKUP($A12,#REF!,10,FALSE),"")</f>
        <v/>
      </c>
      <c r="P12" s="5" t="str">
        <f>IFERROR(VLOOKUP($A12,#REF!,7,FALSE),"")</f>
        <v/>
      </c>
      <c r="Q12" s="5" t="str">
        <f>IFERROR(VLOOKUP($A12,#REF!,6,FALSE),"")</f>
        <v/>
      </c>
      <c r="R12" s="12">
        <f t="shared" si="0"/>
        <v>1</v>
      </c>
      <c r="S12" s="12">
        <f t="shared" si="1"/>
        <v>1</v>
      </c>
      <c r="T12" s="12">
        <f t="shared" ref="T12:T43" si="9">IF(L12="Completed",1,IF(L12="Failed",0,""))</f>
        <v>1</v>
      </c>
      <c r="U12" s="12">
        <f t="shared" si="3"/>
        <v>2025</v>
      </c>
      <c r="V12" s="12" t="str">
        <f t="shared" si="4"/>
        <v>Q1</v>
      </c>
      <c r="W12" s="12">
        <f t="shared" ref="W12:W43" si="10">IF(J12="","",YEAR(J12))</f>
        <v>2025</v>
      </c>
      <c r="X12" s="12" t="str">
        <f t="shared" ref="X12:X43" si="11">IF(J12="","","Q"&amp;ROUNDUP(MONTH(J12)/3,0))</f>
        <v>Q2</v>
      </c>
      <c r="Y12" s="12" t="str">
        <f t="shared" ref="Y12:Y43" si="12">IF(M12="","",IF(M12&gt;=85,"Excellent",IF(M12&gt;=70,"Good",IF(M12&gt;=60,"Fair","Needs Improvement"))))</f>
        <v>Excellent</v>
      </c>
      <c r="Z12" s="12" t="str">
        <f t="shared" ref="Z12:Z43" si="13">IF(K12&lt;20,"Short",IF(K12&lt;40,"Medium","Long"))</f>
        <v>Long</v>
      </c>
    </row>
    <row r="13" spans="1:26" x14ac:dyDescent="0.3">
      <c r="A13" s="12" t="s">
        <v>245</v>
      </c>
      <c r="B13" s="12" t="s">
        <v>65</v>
      </c>
      <c r="C13" s="12" t="s">
        <v>137</v>
      </c>
      <c r="D13" s="12" t="s">
        <v>7</v>
      </c>
      <c r="E13" s="12" t="s">
        <v>246</v>
      </c>
      <c r="F13" s="12" t="s">
        <v>232</v>
      </c>
      <c r="G13" s="12" t="s">
        <v>217</v>
      </c>
      <c r="H13" s="12" t="s">
        <v>236</v>
      </c>
      <c r="I13" s="14">
        <v>45756</v>
      </c>
      <c r="J13" s="14">
        <v>45801</v>
      </c>
      <c r="K13" s="12">
        <v>50</v>
      </c>
      <c r="L13" s="12" t="s">
        <v>219</v>
      </c>
      <c r="M13" s="12">
        <v>77</v>
      </c>
      <c r="N13" s="5" t="str">
        <f>IFERROR(VLOOKUP($A13,#REF!,13,FALSE),"")</f>
        <v/>
      </c>
      <c r="O13" s="5" t="str">
        <f>IFERROR(VLOOKUP($A13,#REF!,10,FALSE),"")</f>
        <v/>
      </c>
      <c r="P13" s="5" t="str">
        <f>IFERROR(VLOOKUP($A13,#REF!,7,FALSE),"")</f>
        <v/>
      </c>
      <c r="Q13" s="5" t="str">
        <f>IFERROR(VLOOKUP($A13,#REF!,6,FALSE),"")</f>
        <v/>
      </c>
      <c r="R13" s="12">
        <f t="shared" si="0"/>
        <v>1</v>
      </c>
      <c r="S13" s="12">
        <f t="shared" si="1"/>
        <v>1</v>
      </c>
      <c r="T13" s="12">
        <f t="shared" si="9"/>
        <v>1</v>
      </c>
      <c r="U13" s="12">
        <f t="shared" si="3"/>
        <v>2025</v>
      </c>
      <c r="V13" s="12" t="str">
        <f t="shared" si="4"/>
        <v>Q2</v>
      </c>
      <c r="W13" s="12">
        <f t="shared" si="10"/>
        <v>2025</v>
      </c>
      <c r="X13" s="12" t="str">
        <f t="shared" si="11"/>
        <v>Q2</v>
      </c>
      <c r="Y13" s="12" t="str">
        <f t="shared" si="12"/>
        <v>Good</v>
      </c>
      <c r="Z13" s="12" t="str">
        <f t="shared" si="13"/>
        <v>Long</v>
      </c>
    </row>
    <row r="14" spans="1:26" x14ac:dyDescent="0.3">
      <c r="A14" s="12" t="s">
        <v>247</v>
      </c>
      <c r="B14" s="12" t="s">
        <v>100</v>
      </c>
      <c r="C14" s="12" t="s">
        <v>188</v>
      </c>
      <c r="D14" s="12" t="s">
        <v>8</v>
      </c>
      <c r="E14" s="12" t="s">
        <v>248</v>
      </c>
      <c r="F14" s="12" t="s">
        <v>20</v>
      </c>
      <c r="G14" s="12" t="s">
        <v>217</v>
      </c>
      <c r="H14" s="12" t="s">
        <v>249</v>
      </c>
      <c r="I14" s="14">
        <v>45965</v>
      </c>
      <c r="J14" s="14">
        <v>45981</v>
      </c>
      <c r="K14" s="12">
        <v>18</v>
      </c>
      <c r="L14" s="12" t="s">
        <v>219</v>
      </c>
      <c r="M14" s="12">
        <v>92</v>
      </c>
      <c r="N14" s="5" t="str">
        <f>IFERROR(VLOOKUP($A14,#REF!,13,FALSE),"")</f>
        <v/>
      </c>
      <c r="O14" s="5" t="str">
        <f>IFERROR(VLOOKUP($A14,#REF!,10,FALSE),"")</f>
        <v/>
      </c>
      <c r="P14" s="5" t="str">
        <f>IFERROR(VLOOKUP($A14,#REF!,7,FALSE),"")</f>
        <v/>
      </c>
      <c r="Q14" s="5" t="str">
        <f>IFERROR(VLOOKUP($A14,#REF!,6,FALSE),"")</f>
        <v/>
      </c>
      <c r="R14" s="12">
        <f t="shared" si="0"/>
        <v>1</v>
      </c>
      <c r="S14" s="12">
        <f t="shared" si="1"/>
        <v>1</v>
      </c>
      <c r="T14" s="12">
        <f t="shared" si="9"/>
        <v>1</v>
      </c>
      <c r="U14" s="12">
        <f t="shared" si="3"/>
        <v>2025</v>
      </c>
      <c r="V14" s="12" t="str">
        <f t="shared" si="4"/>
        <v>Q4</v>
      </c>
      <c r="W14" s="12">
        <f t="shared" si="10"/>
        <v>2025</v>
      </c>
      <c r="X14" s="12" t="str">
        <f t="shared" si="11"/>
        <v>Q4</v>
      </c>
      <c r="Y14" s="12" t="str">
        <f t="shared" si="12"/>
        <v>Excellent</v>
      </c>
      <c r="Z14" s="12" t="str">
        <f t="shared" si="13"/>
        <v>Short</v>
      </c>
    </row>
    <row r="15" spans="1:26" x14ac:dyDescent="0.3">
      <c r="A15" s="12" t="s">
        <v>250</v>
      </c>
      <c r="B15" s="12" t="s">
        <v>110</v>
      </c>
      <c r="C15" s="12" t="s">
        <v>171</v>
      </c>
      <c r="D15" s="12" t="s">
        <v>13</v>
      </c>
      <c r="E15" s="12" t="s">
        <v>251</v>
      </c>
      <c r="F15" s="12" t="s">
        <v>252</v>
      </c>
      <c r="G15" s="12" t="s">
        <v>217</v>
      </c>
      <c r="H15" s="12" t="s">
        <v>236</v>
      </c>
      <c r="I15" s="14">
        <v>45884</v>
      </c>
      <c r="J15" s="14">
        <v>45912</v>
      </c>
      <c r="K15" s="12">
        <v>32</v>
      </c>
      <c r="L15" s="12" t="s">
        <v>219</v>
      </c>
      <c r="M15" s="12">
        <v>71</v>
      </c>
      <c r="N15" s="5" t="str">
        <f>IFERROR(VLOOKUP($A15,#REF!,13,FALSE),"")</f>
        <v/>
      </c>
      <c r="O15" s="5" t="str">
        <f>IFERROR(VLOOKUP($A15,#REF!,10,FALSE),"")</f>
        <v/>
      </c>
      <c r="P15" s="5" t="str">
        <f>IFERROR(VLOOKUP($A15,#REF!,7,FALSE),"")</f>
        <v/>
      </c>
      <c r="Q15" s="5" t="str">
        <f>IFERROR(VLOOKUP($A15,#REF!,6,FALSE),"")</f>
        <v/>
      </c>
      <c r="R15" s="12">
        <f t="shared" si="0"/>
        <v>1</v>
      </c>
      <c r="S15" s="12">
        <f t="shared" si="1"/>
        <v>1</v>
      </c>
      <c r="T15" s="12">
        <f t="shared" si="9"/>
        <v>1</v>
      </c>
      <c r="U15" s="12">
        <f t="shared" si="3"/>
        <v>2025</v>
      </c>
      <c r="V15" s="12" t="str">
        <f t="shared" si="4"/>
        <v>Q3</v>
      </c>
      <c r="W15" s="12">
        <f t="shared" si="10"/>
        <v>2025</v>
      </c>
      <c r="X15" s="12" t="str">
        <f t="shared" si="11"/>
        <v>Q3</v>
      </c>
      <c r="Y15" s="12" t="str">
        <f t="shared" si="12"/>
        <v>Good</v>
      </c>
      <c r="Z15" s="12" t="str">
        <f t="shared" si="13"/>
        <v>Medium</v>
      </c>
    </row>
    <row r="16" spans="1:26" x14ac:dyDescent="0.3">
      <c r="A16" s="12" t="s">
        <v>253</v>
      </c>
      <c r="B16" s="12" t="s">
        <v>94</v>
      </c>
      <c r="C16" s="12" t="s">
        <v>159</v>
      </c>
      <c r="D16" s="12" t="s">
        <v>11</v>
      </c>
      <c r="E16" s="12" t="s">
        <v>242</v>
      </c>
      <c r="F16" s="12" t="s">
        <v>191</v>
      </c>
      <c r="G16" s="12" t="s">
        <v>217</v>
      </c>
      <c r="H16" s="12" t="s">
        <v>243</v>
      </c>
      <c r="I16" s="14">
        <v>45701</v>
      </c>
      <c r="J16" s="14">
        <v>45711</v>
      </c>
      <c r="K16" s="12">
        <v>12</v>
      </c>
      <c r="L16" s="12" t="s">
        <v>219</v>
      </c>
      <c r="M16" s="12">
        <v>70</v>
      </c>
      <c r="N16" t="str">
        <f>IFERROR(VLOOKUP($A16,#REF!,13,FALSE),"")</f>
        <v/>
      </c>
      <c r="O16" t="str">
        <f>IFERROR(VLOOKUP($A16,#REF!,10,FALSE),"")</f>
        <v/>
      </c>
      <c r="P16" t="str">
        <f>IFERROR(VLOOKUP($A16,#REF!,7,FALSE),"")</f>
        <v/>
      </c>
      <c r="Q16" t="str">
        <f>IFERROR(VLOOKUP($A16,#REF!,6,FALSE),"")</f>
        <v/>
      </c>
      <c r="R16" s="12">
        <f t="shared" si="0"/>
        <v>1</v>
      </c>
      <c r="S16" s="12">
        <f t="shared" si="1"/>
        <v>1</v>
      </c>
      <c r="T16" s="12">
        <f t="shared" si="9"/>
        <v>1</v>
      </c>
      <c r="U16" s="12">
        <f t="shared" si="3"/>
        <v>2025</v>
      </c>
      <c r="V16" s="12" t="str">
        <f t="shared" si="4"/>
        <v>Q1</v>
      </c>
      <c r="W16" s="12">
        <f t="shared" si="10"/>
        <v>2025</v>
      </c>
      <c r="X16" s="12" t="str">
        <f t="shared" si="11"/>
        <v>Q1</v>
      </c>
      <c r="Y16" s="12" t="str">
        <f t="shared" si="12"/>
        <v>Good</v>
      </c>
      <c r="Z16" s="12" t="str">
        <f t="shared" si="13"/>
        <v>Short</v>
      </c>
    </row>
    <row r="17" spans="1:26" x14ac:dyDescent="0.3">
      <c r="A17" s="12" t="s">
        <v>254</v>
      </c>
      <c r="B17" s="12" t="s">
        <v>75</v>
      </c>
      <c r="C17" s="12" t="s">
        <v>146</v>
      </c>
      <c r="D17" s="12" t="s">
        <v>9</v>
      </c>
      <c r="E17" s="12" t="s">
        <v>238</v>
      </c>
      <c r="F17" s="12" t="s">
        <v>20</v>
      </c>
      <c r="G17" s="12" t="s">
        <v>217</v>
      </c>
      <c r="H17" s="12" t="s">
        <v>239</v>
      </c>
      <c r="I17" s="14">
        <v>45789</v>
      </c>
      <c r="J17" s="14">
        <v>45803</v>
      </c>
      <c r="K17" s="12">
        <v>16</v>
      </c>
      <c r="L17" s="12" t="s">
        <v>255</v>
      </c>
      <c r="M17" s="12"/>
      <c r="N17" t="str">
        <f>IFERROR(VLOOKUP($A17,#REF!,13,FALSE),"")</f>
        <v/>
      </c>
      <c r="O17" t="str">
        <f>IFERROR(VLOOKUP($A17,#REF!,10,FALSE),"")</f>
        <v/>
      </c>
      <c r="P17" t="str">
        <f>IFERROR(VLOOKUP($A17,#REF!,7,FALSE),"")</f>
        <v/>
      </c>
      <c r="Q17" t="str">
        <f>IFERROR(VLOOKUP($A17,#REF!,6,FALSE),"")</f>
        <v/>
      </c>
      <c r="R17" s="12">
        <f t="shared" si="0"/>
        <v>1</v>
      </c>
      <c r="S17" s="12">
        <f t="shared" si="1"/>
        <v>0</v>
      </c>
      <c r="T17" s="12" t="str">
        <f t="shared" si="9"/>
        <v/>
      </c>
      <c r="U17" s="12">
        <f t="shared" si="3"/>
        <v>2025</v>
      </c>
      <c r="V17" s="12" t="str">
        <f t="shared" si="4"/>
        <v>Q2</v>
      </c>
      <c r="W17" s="12">
        <f t="shared" si="10"/>
        <v>2025</v>
      </c>
      <c r="X17" s="12" t="str">
        <f t="shared" si="11"/>
        <v>Q2</v>
      </c>
      <c r="Y17" s="12" t="str">
        <f t="shared" si="12"/>
        <v/>
      </c>
      <c r="Z17" s="12" t="str">
        <f t="shared" si="13"/>
        <v>Short</v>
      </c>
    </row>
    <row r="18" spans="1:26" x14ac:dyDescent="0.3">
      <c r="A18" s="12" t="s">
        <v>256</v>
      </c>
      <c r="B18" s="12" t="s">
        <v>40</v>
      </c>
      <c r="C18" s="12" t="s">
        <v>131</v>
      </c>
      <c r="D18" s="12" t="s">
        <v>13</v>
      </c>
      <c r="E18" s="12" t="s">
        <v>257</v>
      </c>
      <c r="F18" s="12" t="s">
        <v>252</v>
      </c>
      <c r="G18" s="12" t="s">
        <v>217</v>
      </c>
      <c r="H18" s="12" t="s">
        <v>258</v>
      </c>
      <c r="I18" s="14">
        <v>45933</v>
      </c>
      <c r="J18" s="14">
        <v>45973</v>
      </c>
      <c r="K18" s="12">
        <v>45</v>
      </c>
      <c r="L18" s="12" t="s">
        <v>229</v>
      </c>
      <c r="M18" s="12"/>
      <c r="N18" t="str">
        <f>IFERROR(VLOOKUP($A18,#REF!,13,FALSE),"")</f>
        <v/>
      </c>
      <c r="O18" t="str">
        <f>IFERROR(VLOOKUP($A18,#REF!,10,FALSE),"")</f>
        <v/>
      </c>
      <c r="P18" t="str">
        <f>IFERROR(VLOOKUP($A18,#REF!,7,FALSE),"")</f>
        <v/>
      </c>
      <c r="Q18" t="str">
        <f>IFERROR(VLOOKUP($A18,#REF!,6,FALSE),"")</f>
        <v/>
      </c>
      <c r="R18" s="12">
        <f t="shared" si="0"/>
        <v>1</v>
      </c>
      <c r="S18" s="12">
        <f t="shared" si="1"/>
        <v>0</v>
      </c>
      <c r="T18" s="12" t="str">
        <f t="shared" si="9"/>
        <v/>
      </c>
      <c r="U18" s="12">
        <f t="shared" si="3"/>
        <v>2025</v>
      </c>
      <c r="V18" s="12" t="str">
        <f t="shared" si="4"/>
        <v>Q4</v>
      </c>
      <c r="W18" s="12">
        <f t="shared" si="10"/>
        <v>2025</v>
      </c>
      <c r="X18" s="12" t="str">
        <f t="shared" si="11"/>
        <v>Q4</v>
      </c>
      <c r="Y18" s="12" t="str">
        <f t="shared" si="12"/>
        <v/>
      </c>
      <c r="Z18" s="12" t="str">
        <f t="shared" si="13"/>
        <v>Long</v>
      </c>
    </row>
    <row r="19" spans="1:26" x14ac:dyDescent="0.3">
      <c r="A19" s="12" t="s">
        <v>259</v>
      </c>
      <c r="B19" s="12" t="s">
        <v>46</v>
      </c>
      <c r="C19" s="12" t="s">
        <v>124</v>
      </c>
      <c r="D19" s="12" t="s">
        <v>10</v>
      </c>
      <c r="E19" s="12" t="s">
        <v>260</v>
      </c>
      <c r="F19" s="12" t="s">
        <v>10</v>
      </c>
      <c r="G19" s="12" t="s">
        <v>217</v>
      </c>
      <c r="H19" s="12" t="s">
        <v>236</v>
      </c>
      <c r="I19" s="14">
        <v>45992</v>
      </c>
      <c r="J19" s="14">
        <v>46017</v>
      </c>
      <c r="K19" s="12">
        <v>28</v>
      </c>
      <c r="L19" s="12" t="s">
        <v>261</v>
      </c>
      <c r="M19" s="12">
        <v>31</v>
      </c>
      <c r="N19" t="str">
        <f>IFERROR(VLOOKUP($A19,#REF!,13,FALSE),"")</f>
        <v/>
      </c>
      <c r="O19" t="str">
        <f>IFERROR(VLOOKUP($A19,#REF!,10,FALSE),"")</f>
        <v/>
      </c>
      <c r="P19" t="str">
        <f>IFERROR(VLOOKUP($A19,#REF!,7,FALSE),"")</f>
        <v/>
      </c>
      <c r="Q19" t="str">
        <f>IFERROR(VLOOKUP($A19,#REF!,6,FALSE),"")</f>
        <v/>
      </c>
      <c r="R19" s="12">
        <f t="shared" si="0"/>
        <v>1</v>
      </c>
      <c r="S19" s="12">
        <f t="shared" si="1"/>
        <v>0</v>
      </c>
      <c r="T19" s="12">
        <f t="shared" si="9"/>
        <v>0</v>
      </c>
      <c r="U19" s="12">
        <f t="shared" si="3"/>
        <v>2025</v>
      </c>
      <c r="V19" s="12" t="str">
        <f t="shared" si="4"/>
        <v>Q4</v>
      </c>
      <c r="W19" s="12">
        <f t="shared" si="10"/>
        <v>2025</v>
      </c>
      <c r="X19" s="12" t="str">
        <f t="shared" si="11"/>
        <v>Q4</v>
      </c>
      <c r="Y19" s="12" t="str">
        <f t="shared" si="12"/>
        <v>Needs Improvement</v>
      </c>
      <c r="Z19" s="12" t="str">
        <f t="shared" si="13"/>
        <v>Medium</v>
      </c>
    </row>
    <row r="20" spans="1:26" x14ac:dyDescent="0.3">
      <c r="A20" s="12" t="s">
        <v>262</v>
      </c>
      <c r="B20" s="12" t="s">
        <v>66</v>
      </c>
      <c r="C20" s="12" t="s">
        <v>138</v>
      </c>
      <c r="D20" s="12" t="s">
        <v>7</v>
      </c>
      <c r="E20" s="12" t="s">
        <v>231</v>
      </c>
      <c r="F20" s="12" t="s">
        <v>232</v>
      </c>
      <c r="G20" s="12" t="s">
        <v>217</v>
      </c>
      <c r="H20" s="12" t="s">
        <v>233</v>
      </c>
      <c r="I20" s="14">
        <v>45821</v>
      </c>
      <c r="J20" s="14">
        <v>45893</v>
      </c>
      <c r="K20" s="12">
        <v>80</v>
      </c>
      <c r="L20" s="12" t="s">
        <v>219</v>
      </c>
      <c r="M20" s="12">
        <v>79</v>
      </c>
      <c r="N20" t="str">
        <f>IFERROR(VLOOKUP($A20,#REF!,13,FALSE),"")</f>
        <v/>
      </c>
      <c r="O20" t="str">
        <f>IFERROR(VLOOKUP($A20,#REF!,10,FALSE),"")</f>
        <v/>
      </c>
      <c r="P20" t="str">
        <f>IFERROR(VLOOKUP($A20,#REF!,7,FALSE),"")</f>
        <v/>
      </c>
      <c r="Q20" t="str">
        <f>IFERROR(VLOOKUP($A20,#REF!,6,FALSE),"")</f>
        <v/>
      </c>
      <c r="R20" s="12">
        <f t="shared" si="0"/>
        <v>1</v>
      </c>
      <c r="S20" s="12">
        <f t="shared" si="1"/>
        <v>1</v>
      </c>
      <c r="T20" s="12">
        <f t="shared" si="9"/>
        <v>1</v>
      </c>
      <c r="U20" s="12">
        <f t="shared" si="3"/>
        <v>2025</v>
      </c>
      <c r="V20" s="12" t="str">
        <f t="shared" si="4"/>
        <v>Q2</v>
      </c>
      <c r="W20" s="12">
        <f t="shared" si="10"/>
        <v>2025</v>
      </c>
      <c r="X20" s="12" t="str">
        <f t="shared" si="11"/>
        <v>Q3</v>
      </c>
      <c r="Y20" s="12" t="str">
        <f t="shared" si="12"/>
        <v>Good</v>
      </c>
      <c r="Z20" s="12" t="str">
        <f t="shared" si="13"/>
        <v>Long</v>
      </c>
    </row>
    <row r="21" spans="1:26" x14ac:dyDescent="0.3">
      <c r="A21" s="12" t="s">
        <v>263</v>
      </c>
      <c r="B21" s="12" t="s">
        <v>104</v>
      </c>
      <c r="C21" s="12" t="s">
        <v>166</v>
      </c>
      <c r="D21" s="12" t="s">
        <v>8</v>
      </c>
      <c r="E21" s="12" t="s">
        <v>248</v>
      </c>
      <c r="F21" s="12" t="s">
        <v>20</v>
      </c>
      <c r="G21" s="12" t="s">
        <v>217</v>
      </c>
      <c r="H21" s="12" t="s">
        <v>249</v>
      </c>
      <c r="I21" s="14">
        <v>45693</v>
      </c>
      <c r="J21" s="14">
        <v>45709</v>
      </c>
      <c r="K21" s="12">
        <v>18</v>
      </c>
      <c r="L21" s="12" t="s">
        <v>219</v>
      </c>
      <c r="M21" s="12">
        <v>68</v>
      </c>
      <c r="N21" t="str">
        <f>IFERROR(VLOOKUP($A21,#REF!,13,FALSE),"")</f>
        <v/>
      </c>
      <c r="O21" t="str">
        <f>IFERROR(VLOOKUP($A21,#REF!,10,FALSE),"")</f>
        <v/>
      </c>
      <c r="P21" t="str">
        <f>IFERROR(VLOOKUP($A21,#REF!,7,FALSE),"")</f>
        <v/>
      </c>
      <c r="Q21" t="str">
        <f>IFERROR(VLOOKUP($A21,#REF!,6,FALSE),"")</f>
        <v/>
      </c>
      <c r="R21" s="12">
        <f t="shared" si="0"/>
        <v>1</v>
      </c>
      <c r="S21" s="12">
        <f t="shared" si="1"/>
        <v>1</v>
      </c>
      <c r="T21" s="12">
        <f t="shared" si="9"/>
        <v>1</v>
      </c>
      <c r="U21" s="12">
        <f t="shared" si="3"/>
        <v>2025</v>
      </c>
      <c r="V21" s="12" t="str">
        <f t="shared" si="4"/>
        <v>Q1</v>
      </c>
      <c r="W21" s="12">
        <f t="shared" si="10"/>
        <v>2025</v>
      </c>
      <c r="X21" s="12" t="str">
        <f t="shared" si="11"/>
        <v>Q1</v>
      </c>
      <c r="Y21" s="12" t="str">
        <f t="shared" si="12"/>
        <v>Fair</v>
      </c>
      <c r="Z21" s="12" t="str">
        <f t="shared" si="13"/>
        <v>Short</v>
      </c>
    </row>
    <row r="22" spans="1:26" x14ac:dyDescent="0.3">
      <c r="A22" s="12" t="s">
        <v>264</v>
      </c>
      <c r="B22" s="12" t="s">
        <v>105</v>
      </c>
      <c r="C22" s="12" t="s">
        <v>167</v>
      </c>
      <c r="D22" s="12" t="s">
        <v>8</v>
      </c>
      <c r="E22" s="12" t="s">
        <v>265</v>
      </c>
      <c r="F22" s="12" t="s">
        <v>266</v>
      </c>
      <c r="G22" s="12" t="s">
        <v>217</v>
      </c>
      <c r="H22" s="12" t="s">
        <v>258</v>
      </c>
      <c r="I22" s="14">
        <v>45757</v>
      </c>
      <c r="J22" s="14">
        <v>45771</v>
      </c>
      <c r="K22" s="12">
        <v>16</v>
      </c>
      <c r="L22" s="12" t="s">
        <v>219</v>
      </c>
      <c r="M22" s="12">
        <v>84</v>
      </c>
      <c r="N22" t="str">
        <f>IFERROR(VLOOKUP($A22,#REF!,13,FALSE),"")</f>
        <v/>
      </c>
      <c r="O22" t="str">
        <f>IFERROR(VLOOKUP($A22,#REF!,10,FALSE),"")</f>
        <v/>
      </c>
      <c r="P22" t="str">
        <f>IFERROR(VLOOKUP($A22,#REF!,7,FALSE),"")</f>
        <v/>
      </c>
      <c r="Q22" t="str">
        <f>IFERROR(VLOOKUP($A22,#REF!,6,FALSE),"")</f>
        <v/>
      </c>
      <c r="R22" s="12">
        <f t="shared" si="0"/>
        <v>1</v>
      </c>
      <c r="S22" s="12">
        <f t="shared" si="1"/>
        <v>1</v>
      </c>
      <c r="T22" s="12">
        <f t="shared" si="9"/>
        <v>1</v>
      </c>
      <c r="U22" s="12">
        <f t="shared" si="3"/>
        <v>2025</v>
      </c>
      <c r="V22" s="12" t="str">
        <f t="shared" si="4"/>
        <v>Q2</v>
      </c>
      <c r="W22" s="12">
        <f t="shared" si="10"/>
        <v>2025</v>
      </c>
      <c r="X22" s="12" t="str">
        <f t="shared" si="11"/>
        <v>Q2</v>
      </c>
      <c r="Y22" s="12" t="str">
        <f t="shared" si="12"/>
        <v>Good</v>
      </c>
      <c r="Z22" s="12" t="str">
        <f t="shared" si="13"/>
        <v>Short</v>
      </c>
    </row>
    <row r="23" spans="1:26" x14ac:dyDescent="0.3">
      <c r="A23" s="12" t="s">
        <v>267</v>
      </c>
      <c r="B23" s="12" t="s">
        <v>68</v>
      </c>
      <c r="C23" s="12" t="s">
        <v>140</v>
      </c>
      <c r="D23" s="12" t="s">
        <v>7</v>
      </c>
      <c r="E23" s="12" t="s">
        <v>231</v>
      </c>
      <c r="F23" s="12" t="s">
        <v>232</v>
      </c>
      <c r="G23" s="12" t="s">
        <v>217</v>
      </c>
      <c r="H23" s="12" t="s">
        <v>233</v>
      </c>
      <c r="I23" s="14">
        <v>45868</v>
      </c>
      <c r="J23" s="14">
        <v>45940</v>
      </c>
      <c r="K23" s="12">
        <v>80</v>
      </c>
      <c r="L23" s="12" t="s">
        <v>219</v>
      </c>
      <c r="M23" s="12">
        <v>69</v>
      </c>
      <c r="N23" t="str">
        <f>IFERROR(VLOOKUP($A23,#REF!,13,FALSE),"")</f>
        <v/>
      </c>
      <c r="O23" t="str">
        <f>IFERROR(VLOOKUP($A23,#REF!,10,FALSE),"")</f>
        <v/>
      </c>
      <c r="P23" t="str">
        <f>IFERROR(VLOOKUP($A23,#REF!,7,FALSE),"")</f>
        <v/>
      </c>
      <c r="Q23" t="str">
        <f>IFERROR(VLOOKUP($A23,#REF!,6,FALSE),"")</f>
        <v/>
      </c>
      <c r="R23" s="12">
        <f t="shared" si="0"/>
        <v>1</v>
      </c>
      <c r="S23" s="12">
        <f t="shared" si="1"/>
        <v>1</v>
      </c>
      <c r="T23" s="12">
        <f t="shared" si="9"/>
        <v>1</v>
      </c>
      <c r="U23" s="12">
        <f t="shared" si="3"/>
        <v>2025</v>
      </c>
      <c r="V23" s="12" t="str">
        <f t="shared" si="4"/>
        <v>Q3</v>
      </c>
      <c r="W23" s="12">
        <f t="shared" si="10"/>
        <v>2025</v>
      </c>
      <c r="X23" s="12" t="str">
        <f t="shared" si="11"/>
        <v>Q4</v>
      </c>
      <c r="Y23" s="12" t="str">
        <f t="shared" si="12"/>
        <v>Fair</v>
      </c>
      <c r="Z23" s="12" t="str">
        <f t="shared" si="13"/>
        <v>Long</v>
      </c>
    </row>
    <row r="24" spans="1:26" x14ac:dyDescent="0.3">
      <c r="A24" s="12" t="s">
        <v>268</v>
      </c>
      <c r="B24" s="12" t="s">
        <v>53</v>
      </c>
      <c r="C24" s="12" t="s">
        <v>128</v>
      </c>
      <c r="D24" s="12" t="s">
        <v>10</v>
      </c>
      <c r="E24" s="12" t="s">
        <v>269</v>
      </c>
      <c r="F24" s="12" t="s">
        <v>10</v>
      </c>
      <c r="G24" s="12" t="s">
        <v>217</v>
      </c>
      <c r="H24" s="12" t="s">
        <v>233</v>
      </c>
      <c r="I24" s="14">
        <v>45797</v>
      </c>
      <c r="J24" s="14">
        <v>45828</v>
      </c>
      <c r="K24" s="12">
        <v>35</v>
      </c>
      <c r="L24" s="12" t="s">
        <v>219</v>
      </c>
      <c r="M24" s="12">
        <v>81</v>
      </c>
      <c r="N24" t="str">
        <f>IFERROR(VLOOKUP($A24,#REF!,13,FALSE),"")</f>
        <v/>
      </c>
      <c r="O24" t="str">
        <f>IFERROR(VLOOKUP($A24,#REF!,10,FALSE),"")</f>
        <v/>
      </c>
      <c r="P24" t="str">
        <f>IFERROR(VLOOKUP($A24,#REF!,7,FALSE),"")</f>
        <v/>
      </c>
      <c r="Q24" t="str">
        <f>IFERROR(VLOOKUP($A24,#REF!,6,FALSE),"")</f>
        <v/>
      </c>
      <c r="R24" s="12">
        <f t="shared" si="0"/>
        <v>1</v>
      </c>
      <c r="S24" s="12">
        <f t="shared" si="1"/>
        <v>1</v>
      </c>
      <c r="T24" s="12">
        <f t="shared" si="9"/>
        <v>1</v>
      </c>
      <c r="U24" s="12">
        <f t="shared" si="3"/>
        <v>2025</v>
      </c>
      <c r="V24" s="12" t="str">
        <f t="shared" si="4"/>
        <v>Q2</v>
      </c>
      <c r="W24" s="12">
        <f t="shared" si="10"/>
        <v>2025</v>
      </c>
      <c r="X24" s="12" t="str">
        <f t="shared" si="11"/>
        <v>Q2</v>
      </c>
      <c r="Y24" s="12" t="str">
        <f t="shared" si="12"/>
        <v>Good</v>
      </c>
      <c r="Z24" s="12" t="str">
        <f t="shared" si="13"/>
        <v>Medium</v>
      </c>
    </row>
    <row r="25" spans="1:26" x14ac:dyDescent="0.3">
      <c r="A25" s="12" t="s">
        <v>270</v>
      </c>
      <c r="B25" s="12" t="s">
        <v>69</v>
      </c>
      <c r="C25" s="12" t="s">
        <v>141</v>
      </c>
      <c r="D25" s="12" t="s">
        <v>9</v>
      </c>
      <c r="E25" s="12" t="s">
        <v>238</v>
      </c>
      <c r="F25" s="12" t="s">
        <v>20</v>
      </c>
      <c r="G25" s="12" t="s">
        <v>217</v>
      </c>
      <c r="H25" s="12" t="s">
        <v>239</v>
      </c>
      <c r="I25" s="14">
        <v>45965</v>
      </c>
      <c r="J25" s="14">
        <v>45979</v>
      </c>
      <c r="K25" s="12">
        <v>16</v>
      </c>
      <c r="L25" s="12" t="s">
        <v>229</v>
      </c>
      <c r="M25" s="12"/>
      <c r="N25" t="str">
        <f>IFERROR(VLOOKUP($A25,#REF!,13,FALSE),"")</f>
        <v/>
      </c>
      <c r="O25" t="str">
        <f>IFERROR(VLOOKUP($A25,#REF!,10,FALSE),"")</f>
        <v/>
      </c>
      <c r="P25" t="str">
        <f>IFERROR(VLOOKUP($A25,#REF!,7,FALSE),"")</f>
        <v/>
      </c>
      <c r="Q25" t="str">
        <f>IFERROR(VLOOKUP($A25,#REF!,6,FALSE),"")</f>
        <v/>
      </c>
      <c r="R25" s="12">
        <f t="shared" si="0"/>
        <v>1</v>
      </c>
      <c r="S25" s="12">
        <f t="shared" si="1"/>
        <v>0</v>
      </c>
      <c r="T25" s="12" t="str">
        <f t="shared" si="9"/>
        <v/>
      </c>
      <c r="U25" s="12">
        <f t="shared" si="3"/>
        <v>2025</v>
      </c>
      <c r="V25" s="12" t="str">
        <f t="shared" si="4"/>
        <v>Q4</v>
      </c>
      <c r="W25" s="12">
        <f t="shared" si="10"/>
        <v>2025</v>
      </c>
      <c r="X25" s="12" t="str">
        <f t="shared" si="11"/>
        <v>Q4</v>
      </c>
      <c r="Y25" s="12" t="str">
        <f t="shared" si="12"/>
        <v/>
      </c>
      <c r="Z25" s="12" t="str">
        <f t="shared" si="13"/>
        <v>Short</v>
      </c>
    </row>
    <row r="26" spans="1:26" x14ac:dyDescent="0.3">
      <c r="A26" s="12" t="s">
        <v>271</v>
      </c>
      <c r="B26" s="12" t="s">
        <v>66</v>
      </c>
      <c r="C26" s="12" t="s">
        <v>138</v>
      </c>
      <c r="D26" s="12" t="s">
        <v>7</v>
      </c>
      <c r="E26" s="12" t="s">
        <v>246</v>
      </c>
      <c r="F26" s="12" t="s">
        <v>232</v>
      </c>
      <c r="G26" s="12" t="s">
        <v>217</v>
      </c>
      <c r="H26" s="12" t="s">
        <v>236</v>
      </c>
      <c r="I26" s="14">
        <v>45867</v>
      </c>
      <c r="J26" s="14">
        <v>45912</v>
      </c>
      <c r="K26" s="12">
        <v>50</v>
      </c>
      <c r="L26" s="12" t="s">
        <v>219</v>
      </c>
      <c r="M26" s="12">
        <v>75</v>
      </c>
      <c r="N26" t="str">
        <f>IFERROR(VLOOKUP($A26,#REF!,13,FALSE),"")</f>
        <v/>
      </c>
      <c r="O26" t="str">
        <f>IFERROR(VLOOKUP($A26,#REF!,10,FALSE),"")</f>
        <v/>
      </c>
      <c r="P26" t="str">
        <f>IFERROR(VLOOKUP($A26,#REF!,7,FALSE),"")</f>
        <v/>
      </c>
      <c r="Q26" t="str">
        <f>IFERROR(VLOOKUP($A26,#REF!,6,FALSE),"")</f>
        <v/>
      </c>
      <c r="R26" s="12">
        <f t="shared" si="0"/>
        <v>1</v>
      </c>
      <c r="S26" s="12">
        <f t="shared" si="1"/>
        <v>1</v>
      </c>
      <c r="T26" s="12">
        <f t="shared" si="9"/>
        <v>1</v>
      </c>
      <c r="U26" s="12">
        <f t="shared" si="3"/>
        <v>2025</v>
      </c>
      <c r="V26" s="12" t="str">
        <f t="shared" si="4"/>
        <v>Q3</v>
      </c>
      <c r="W26" s="12">
        <f t="shared" si="10"/>
        <v>2025</v>
      </c>
      <c r="X26" s="12" t="str">
        <f t="shared" si="11"/>
        <v>Q3</v>
      </c>
      <c r="Y26" s="12" t="str">
        <f t="shared" si="12"/>
        <v>Good</v>
      </c>
      <c r="Z26" s="12" t="str">
        <f t="shared" si="13"/>
        <v>Long</v>
      </c>
    </row>
    <row r="27" spans="1:26" x14ac:dyDescent="0.3">
      <c r="A27" s="12" t="s">
        <v>272</v>
      </c>
      <c r="B27" s="12" t="s">
        <v>98</v>
      </c>
      <c r="C27" s="12" t="s">
        <v>162</v>
      </c>
      <c r="D27" s="12" t="s">
        <v>11</v>
      </c>
      <c r="E27" s="12" t="s">
        <v>273</v>
      </c>
      <c r="F27" s="12" t="s">
        <v>191</v>
      </c>
      <c r="G27" s="12" t="s">
        <v>217</v>
      </c>
      <c r="H27" s="12" t="s">
        <v>236</v>
      </c>
      <c r="I27" s="14">
        <v>46011</v>
      </c>
      <c r="J27" s="14">
        <v>46027</v>
      </c>
      <c r="K27" s="12">
        <v>18</v>
      </c>
      <c r="L27" s="12" t="s">
        <v>255</v>
      </c>
      <c r="M27" s="12"/>
      <c r="N27" t="str">
        <f>IFERROR(VLOOKUP($A27,#REF!,13,FALSE),"")</f>
        <v/>
      </c>
      <c r="O27" t="str">
        <f>IFERROR(VLOOKUP($A27,#REF!,10,FALSE),"")</f>
        <v/>
      </c>
      <c r="P27" t="str">
        <f>IFERROR(VLOOKUP($A27,#REF!,7,FALSE),"")</f>
        <v/>
      </c>
      <c r="Q27" t="str">
        <f>IFERROR(VLOOKUP($A27,#REF!,6,FALSE),"")</f>
        <v/>
      </c>
      <c r="R27" s="12">
        <f t="shared" si="0"/>
        <v>1</v>
      </c>
      <c r="S27" s="12">
        <f t="shared" si="1"/>
        <v>0</v>
      </c>
      <c r="T27" s="12" t="str">
        <f t="shared" si="9"/>
        <v/>
      </c>
      <c r="U27" s="12">
        <f t="shared" si="3"/>
        <v>2025</v>
      </c>
      <c r="V27" s="12" t="str">
        <f t="shared" si="4"/>
        <v>Q4</v>
      </c>
      <c r="W27" s="12">
        <f t="shared" si="10"/>
        <v>2026</v>
      </c>
      <c r="X27" s="12" t="str">
        <f t="shared" si="11"/>
        <v>Q1</v>
      </c>
      <c r="Y27" s="12" t="str">
        <f t="shared" si="12"/>
        <v/>
      </c>
      <c r="Z27" s="12" t="str">
        <f t="shared" si="13"/>
        <v>Short</v>
      </c>
    </row>
    <row r="28" spans="1:26" x14ac:dyDescent="0.3">
      <c r="A28" s="12" t="s">
        <v>274</v>
      </c>
      <c r="B28" s="12" t="s">
        <v>46</v>
      </c>
      <c r="C28" s="12" t="s">
        <v>124</v>
      </c>
      <c r="D28" s="12" t="s">
        <v>10</v>
      </c>
      <c r="E28" s="12" t="s">
        <v>260</v>
      </c>
      <c r="F28" s="12" t="s">
        <v>10</v>
      </c>
      <c r="G28" s="12" t="s">
        <v>217</v>
      </c>
      <c r="H28" s="12" t="s">
        <v>236</v>
      </c>
      <c r="I28" s="14">
        <v>45993</v>
      </c>
      <c r="J28" s="14">
        <v>46018</v>
      </c>
      <c r="K28" s="12">
        <v>28</v>
      </c>
      <c r="L28" s="12" t="s">
        <v>219</v>
      </c>
      <c r="M28" s="12">
        <v>82</v>
      </c>
      <c r="N28" t="str">
        <f>IFERROR(VLOOKUP($A28,#REF!,13,FALSE),"")</f>
        <v/>
      </c>
      <c r="O28" t="str">
        <f>IFERROR(VLOOKUP($A28,#REF!,10,FALSE),"")</f>
        <v/>
      </c>
      <c r="P28" t="str">
        <f>IFERROR(VLOOKUP($A28,#REF!,7,FALSE),"")</f>
        <v/>
      </c>
      <c r="Q28" t="str">
        <f>IFERROR(VLOOKUP($A28,#REF!,6,FALSE),"")</f>
        <v/>
      </c>
      <c r="R28" s="12">
        <f t="shared" si="0"/>
        <v>1</v>
      </c>
      <c r="S28" s="12">
        <f t="shared" si="1"/>
        <v>1</v>
      </c>
      <c r="T28" s="12">
        <f t="shared" si="9"/>
        <v>1</v>
      </c>
      <c r="U28" s="12">
        <f t="shared" si="3"/>
        <v>2025</v>
      </c>
      <c r="V28" s="12" t="str">
        <f t="shared" si="4"/>
        <v>Q4</v>
      </c>
      <c r="W28" s="12">
        <f t="shared" si="10"/>
        <v>2025</v>
      </c>
      <c r="X28" s="12" t="str">
        <f t="shared" si="11"/>
        <v>Q4</v>
      </c>
      <c r="Y28" s="12" t="str">
        <f t="shared" si="12"/>
        <v>Good</v>
      </c>
      <c r="Z28" s="12" t="str">
        <f t="shared" si="13"/>
        <v>Medium</v>
      </c>
    </row>
    <row r="29" spans="1:26" x14ac:dyDescent="0.3">
      <c r="A29" s="12" t="s">
        <v>275</v>
      </c>
      <c r="B29" s="12" t="s">
        <v>110</v>
      </c>
      <c r="C29" s="12" t="s">
        <v>171</v>
      </c>
      <c r="D29" s="12" t="s">
        <v>13</v>
      </c>
      <c r="E29" s="12" t="s">
        <v>251</v>
      </c>
      <c r="F29" s="12" t="s">
        <v>252</v>
      </c>
      <c r="G29" s="12" t="s">
        <v>217</v>
      </c>
      <c r="H29" s="12" t="s">
        <v>236</v>
      </c>
      <c r="I29" s="14">
        <v>46003</v>
      </c>
      <c r="J29" s="14">
        <v>46031</v>
      </c>
      <c r="K29" s="12">
        <v>32</v>
      </c>
      <c r="L29" s="12" t="s">
        <v>219</v>
      </c>
      <c r="M29" s="12">
        <v>76</v>
      </c>
      <c r="N29" t="str">
        <f>IFERROR(VLOOKUP($A29,#REF!,13,FALSE),"")</f>
        <v/>
      </c>
      <c r="O29" t="str">
        <f>IFERROR(VLOOKUP($A29,#REF!,10,FALSE),"")</f>
        <v/>
      </c>
      <c r="P29" t="str">
        <f>IFERROR(VLOOKUP($A29,#REF!,7,FALSE),"")</f>
        <v/>
      </c>
      <c r="Q29" t="str">
        <f>IFERROR(VLOOKUP($A29,#REF!,6,FALSE),"")</f>
        <v/>
      </c>
      <c r="R29" s="12">
        <f t="shared" si="0"/>
        <v>1</v>
      </c>
      <c r="S29" s="12">
        <f t="shared" si="1"/>
        <v>1</v>
      </c>
      <c r="T29" s="12">
        <f t="shared" si="9"/>
        <v>1</v>
      </c>
      <c r="U29" s="12">
        <f t="shared" si="3"/>
        <v>2025</v>
      </c>
      <c r="V29" s="12" t="str">
        <f t="shared" si="4"/>
        <v>Q4</v>
      </c>
      <c r="W29" s="12">
        <f t="shared" si="10"/>
        <v>2026</v>
      </c>
      <c r="X29" s="12" t="str">
        <f t="shared" si="11"/>
        <v>Q1</v>
      </c>
      <c r="Y29" s="12" t="str">
        <f t="shared" si="12"/>
        <v>Good</v>
      </c>
      <c r="Z29" s="12" t="str">
        <f t="shared" si="13"/>
        <v>Medium</v>
      </c>
    </row>
    <row r="30" spans="1:26" x14ac:dyDescent="0.3">
      <c r="A30" s="12" t="s">
        <v>276</v>
      </c>
      <c r="B30" s="12" t="s">
        <v>73</v>
      </c>
      <c r="C30" s="12" t="s">
        <v>144</v>
      </c>
      <c r="D30" s="12" t="s">
        <v>9</v>
      </c>
      <c r="E30" s="12" t="s">
        <v>277</v>
      </c>
      <c r="F30" s="12" t="s">
        <v>9</v>
      </c>
      <c r="G30" s="12" t="s">
        <v>217</v>
      </c>
      <c r="H30" s="12" t="s">
        <v>239</v>
      </c>
      <c r="I30" s="14">
        <v>45753</v>
      </c>
      <c r="J30" s="14">
        <v>45767</v>
      </c>
      <c r="K30" s="12">
        <v>16</v>
      </c>
      <c r="L30" s="12" t="s">
        <v>229</v>
      </c>
      <c r="M30" s="12"/>
      <c r="N30" t="str">
        <f>IFERROR(VLOOKUP($A30,#REF!,13,FALSE),"")</f>
        <v/>
      </c>
      <c r="O30" t="str">
        <f>IFERROR(VLOOKUP($A30,#REF!,10,FALSE),"")</f>
        <v/>
      </c>
      <c r="P30" t="str">
        <f>IFERROR(VLOOKUP($A30,#REF!,7,FALSE),"")</f>
        <v/>
      </c>
      <c r="Q30" t="str">
        <f>IFERROR(VLOOKUP($A30,#REF!,6,FALSE),"")</f>
        <v/>
      </c>
      <c r="R30" s="12">
        <f t="shared" si="0"/>
        <v>1</v>
      </c>
      <c r="S30" s="12">
        <f t="shared" si="1"/>
        <v>0</v>
      </c>
      <c r="T30" s="12" t="str">
        <f t="shared" si="9"/>
        <v/>
      </c>
      <c r="U30" s="12">
        <f t="shared" si="3"/>
        <v>2025</v>
      </c>
      <c r="V30" s="12" t="str">
        <f t="shared" si="4"/>
        <v>Q2</v>
      </c>
      <c r="W30" s="12">
        <f t="shared" si="10"/>
        <v>2025</v>
      </c>
      <c r="X30" s="12" t="str">
        <f t="shared" si="11"/>
        <v>Q2</v>
      </c>
      <c r="Y30" s="12" t="str">
        <f t="shared" si="12"/>
        <v/>
      </c>
      <c r="Z30" s="12" t="str">
        <f t="shared" si="13"/>
        <v>Short</v>
      </c>
    </row>
    <row r="31" spans="1:26" x14ac:dyDescent="0.3">
      <c r="A31" s="12" t="s">
        <v>278</v>
      </c>
      <c r="B31" s="12" t="s">
        <v>62</v>
      </c>
      <c r="C31" s="12" t="s">
        <v>190</v>
      </c>
      <c r="D31" s="12" t="s">
        <v>7</v>
      </c>
      <c r="E31" s="12" t="s">
        <v>231</v>
      </c>
      <c r="F31" s="12" t="s">
        <v>232</v>
      </c>
      <c r="G31" s="12" t="s">
        <v>217</v>
      </c>
      <c r="H31" s="12" t="s">
        <v>233</v>
      </c>
      <c r="I31" s="14">
        <v>45761</v>
      </c>
      <c r="J31" s="14">
        <v>45833</v>
      </c>
      <c r="K31" s="12">
        <v>80</v>
      </c>
      <c r="L31" s="12" t="s">
        <v>219</v>
      </c>
      <c r="M31" s="12">
        <v>73</v>
      </c>
      <c r="N31" t="str">
        <f>IFERROR(VLOOKUP($A31,#REF!,13,FALSE),"")</f>
        <v/>
      </c>
      <c r="O31" t="str">
        <f>IFERROR(VLOOKUP($A31,#REF!,10,FALSE),"")</f>
        <v/>
      </c>
      <c r="P31" t="str">
        <f>IFERROR(VLOOKUP($A31,#REF!,7,FALSE),"")</f>
        <v/>
      </c>
      <c r="Q31" t="str">
        <f>IFERROR(VLOOKUP($A31,#REF!,6,FALSE),"")</f>
        <v/>
      </c>
      <c r="R31" s="12">
        <f t="shared" si="0"/>
        <v>1</v>
      </c>
      <c r="S31" s="12">
        <f t="shared" si="1"/>
        <v>1</v>
      </c>
      <c r="T31" s="12">
        <f t="shared" si="9"/>
        <v>1</v>
      </c>
      <c r="U31" s="12">
        <f t="shared" si="3"/>
        <v>2025</v>
      </c>
      <c r="V31" s="12" t="str">
        <f t="shared" si="4"/>
        <v>Q2</v>
      </c>
      <c r="W31" s="12">
        <f t="shared" si="10"/>
        <v>2025</v>
      </c>
      <c r="X31" s="12" t="str">
        <f t="shared" si="11"/>
        <v>Q2</v>
      </c>
      <c r="Y31" s="12" t="str">
        <f t="shared" si="12"/>
        <v>Good</v>
      </c>
      <c r="Z31" s="12" t="str">
        <f t="shared" si="13"/>
        <v>Long</v>
      </c>
    </row>
    <row r="32" spans="1:26" x14ac:dyDescent="0.3">
      <c r="A32" s="12" t="s">
        <v>279</v>
      </c>
      <c r="B32" s="12" t="s">
        <v>70</v>
      </c>
      <c r="C32" s="12" t="s">
        <v>142</v>
      </c>
      <c r="D32" s="12" t="s">
        <v>9</v>
      </c>
      <c r="E32" s="12" t="s">
        <v>224</v>
      </c>
      <c r="F32" s="12" t="s">
        <v>9</v>
      </c>
      <c r="G32" s="12" t="s">
        <v>217</v>
      </c>
      <c r="H32" s="12" t="s">
        <v>225</v>
      </c>
      <c r="I32" s="14">
        <v>45947</v>
      </c>
      <c r="J32" s="14">
        <v>45965</v>
      </c>
      <c r="K32" s="12">
        <v>20</v>
      </c>
      <c r="L32" s="12" t="s">
        <v>219</v>
      </c>
      <c r="M32" s="12">
        <v>97</v>
      </c>
      <c r="N32" t="str">
        <f>IFERROR(VLOOKUP($A32,#REF!,13,FALSE),"")</f>
        <v/>
      </c>
      <c r="O32" t="str">
        <f>IFERROR(VLOOKUP($A32,#REF!,10,FALSE),"")</f>
        <v/>
      </c>
      <c r="P32" t="str">
        <f>IFERROR(VLOOKUP($A32,#REF!,7,FALSE),"")</f>
        <v/>
      </c>
      <c r="Q32" t="str">
        <f>IFERROR(VLOOKUP($A32,#REF!,6,FALSE),"")</f>
        <v/>
      </c>
      <c r="R32" s="12">
        <f t="shared" si="0"/>
        <v>1</v>
      </c>
      <c r="S32" s="12">
        <f t="shared" si="1"/>
        <v>1</v>
      </c>
      <c r="T32" s="12">
        <f t="shared" si="9"/>
        <v>1</v>
      </c>
      <c r="U32" s="12">
        <f t="shared" si="3"/>
        <v>2025</v>
      </c>
      <c r="V32" s="12" t="str">
        <f t="shared" si="4"/>
        <v>Q4</v>
      </c>
      <c r="W32" s="12">
        <f t="shared" si="10"/>
        <v>2025</v>
      </c>
      <c r="X32" s="12" t="str">
        <f t="shared" si="11"/>
        <v>Q4</v>
      </c>
      <c r="Y32" s="12" t="str">
        <f t="shared" si="12"/>
        <v>Excellent</v>
      </c>
      <c r="Z32" s="12" t="str">
        <f t="shared" si="13"/>
        <v>Medium</v>
      </c>
    </row>
    <row r="33" spans="1:26" x14ac:dyDescent="0.3">
      <c r="A33" s="12" t="s">
        <v>280</v>
      </c>
      <c r="B33" s="12" t="s">
        <v>55</v>
      </c>
      <c r="C33" s="12" t="s">
        <v>130</v>
      </c>
      <c r="D33" s="12" t="s">
        <v>12</v>
      </c>
      <c r="E33" s="12" t="s">
        <v>281</v>
      </c>
      <c r="F33" s="12" t="s">
        <v>193</v>
      </c>
      <c r="G33" s="12" t="s">
        <v>217</v>
      </c>
      <c r="H33" s="12" t="s">
        <v>233</v>
      </c>
      <c r="I33" s="14">
        <v>46019</v>
      </c>
      <c r="J33" s="14">
        <v>46042</v>
      </c>
      <c r="K33" s="12">
        <v>26</v>
      </c>
      <c r="L33" s="12" t="s">
        <v>219</v>
      </c>
      <c r="M33" s="12">
        <v>79</v>
      </c>
      <c r="N33" t="str">
        <f>IFERROR(VLOOKUP($A33,#REF!,13,FALSE),"")</f>
        <v/>
      </c>
      <c r="O33" t="str">
        <f>IFERROR(VLOOKUP($A33,#REF!,10,FALSE),"")</f>
        <v/>
      </c>
      <c r="P33" t="str">
        <f>IFERROR(VLOOKUP($A33,#REF!,7,FALSE),"")</f>
        <v/>
      </c>
      <c r="Q33" t="str">
        <f>IFERROR(VLOOKUP($A33,#REF!,6,FALSE),"")</f>
        <v/>
      </c>
      <c r="R33" s="12">
        <f t="shared" si="0"/>
        <v>1</v>
      </c>
      <c r="S33" s="12">
        <f t="shared" si="1"/>
        <v>1</v>
      </c>
      <c r="T33" s="12">
        <f t="shared" si="9"/>
        <v>1</v>
      </c>
      <c r="U33" s="12">
        <f t="shared" si="3"/>
        <v>2025</v>
      </c>
      <c r="V33" s="12" t="str">
        <f t="shared" si="4"/>
        <v>Q4</v>
      </c>
      <c r="W33" s="12">
        <f t="shared" si="10"/>
        <v>2026</v>
      </c>
      <c r="X33" s="12" t="str">
        <f t="shared" si="11"/>
        <v>Q1</v>
      </c>
      <c r="Y33" s="12" t="str">
        <f t="shared" si="12"/>
        <v>Good</v>
      </c>
      <c r="Z33" s="12" t="str">
        <f t="shared" si="13"/>
        <v>Medium</v>
      </c>
    </row>
    <row r="34" spans="1:26" x14ac:dyDescent="0.3">
      <c r="A34" s="12" t="s">
        <v>282</v>
      </c>
      <c r="B34" s="12" t="s">
        <v>38</v>
      </c>
      <c r="C34" s="12" t="s">
        <v>121</v>
      </c>
      <c r="D34" s="12" t="s">
        <v>7</v>
      </c>
      <c r="E34" s="12" t="s">
        <v>216</v>
      </c>
      <c r="F34" s="12" t="s">
        <v>18</v>
      </c>
      <c r="G34" s="12" t="s">
        <v>217</v>
      </c>
      <c r="H34" s="12" t="s">
        <v>218</v>
      </c>
      <c r="I34" s="14">
        <v>45717</v>
      </c>
      <c r="J34" s="14">
        <v>45753</v>
      </c>
      <c r="K34" s="12">
        <v>40</v>
      </c>
      <c r="L34" s="12" t="s">
        <v>229</v>
      </c>
      <c r="M34" s="12"/>
      <c r="N34" t="str">
        <f>IFERROR(VLOOKUP($A34,#REF!,13,FALSE),"")</f>
        <v/>
      </c>
      <c r="O34" t="str">
        <f>IFERROR(VLOOKUP($A34,#REF!,10,FALSE),"")</f>
        <v/>
      </c>
      <c r="P34" t="str">
        <f>IFERROR(VLOOKUP($A34,#REF!,7,FALSE),"")</f>
        <v/>
      </c>
      <c r="Q34" t="str">
        <f>IFERROR(VLOOKUP($A34,#REF!,6,FALSE),"")</f>
        <v/>
      </c>
      <c r="R34" s="12">
        <f t="shared" si="0"/>
        <v>1</v>
      </c>
      <c r="S34" s="12">
        <f t="shared" si="1"/>
        <v>0</v>
      </c>
      <c r="T34" s="12" t="str">
        <f t="shared" si="9"/>
        <v/>
      </c>
      <c r="U34" s="12">
        <f t="shared" si="3"/>
        <v>2025</v>
      </c>
      <c r="V34" s="12" t="str">
        <f t="shared" si="4"/>
        <v>Q1</v>
      </c>
      <c r="W34" s="12">
        <f t="shared" si="10"/>
        <v>2025</v>
      </c>
      <c r="X34" s="12" t="str">
        <f t="shared" si="11"/>
        <v>Q2</v>
      </c>
      <c r="Y34" s="12" t="str">
        <f t="shared" si="12"/>
        <v/>
      </c>
      <c r="Z34" s="12" t="str">
        <f t="shared" si="13"/>
        <v>Long</v>
      </c>
    </row>
    <row r="35" spans="1:26" x14ac:dyDescent="0.3">
      <c r="A35" s="12" t="s">
        <v>283</v>
      </c>
      <c r="B35" s="12" t="s">
        <v>93</v>
      </c>
      <c r="C35" s="12" t="s">
        <v>284</v>
      </c>
      <c r="D35" s="12" t="s">
        <v>12</v>
      </c>
      <c r="E35" s="12" t="s">
        <v>235</v>
      </c>
      <c r="F35" s="12" t="s">
        <v>193</v>
      </c>
      <c r="G35" s="12" t="s">
        <v>217</v>
      </c>
      <c r="H35" s="12" t="s">
        <v>236</v>
      </c>
      <c r="I35" s="14">
        <v>45846</v>
      </c>
      <c r="J35" s="14">
        <v>45873</v>
      </c>
      <c r="K35" s="12">
        <v>30</v>
      </c>
      <c r="L35" s="12" t="s">
        <v>255</v>
      </c>
      <c r="M35" s="12"/>
      <c r="N35" t="str">
        <f>IFERROR(VLOOKUP($A35,#REF!,13,FALSE),"")</f>
        <v/>
      </c>
      <c r="O35" t="str">
        <f>IFERROR(VLOOKUP($A35,#REF!,10,FALSE),"")</f>
        <v/>
      </c>
      <c r="P35" t="str">
        <f>IFERROR(VLOOKUP($A35,#REF!,7,FALSE),"")</f>
        <v/>
      </c>
      <c r="Q35" t="str">
        <f>IFERROR(VLOOKUP($A35,#REF!,6,FALSE),"")</f>
        <v/>
      </c>
      <c r="R35" s="12">
        <f t="shared" si="0"/>
        <v>1</v>
      </c>
      <c r="S35" s="12">
        <f t="shared" si="1"/>
        <v>0</v>
      </c>
      <c r="T35" s="12" t="str">
        <f t="shared" si="9"/>
        <v/>
      </c>
      <c r="U35" s="12">
        <f t="shared" si="3"/>
        <v>2025</v>
      </c>
      <c r="V35" s="12" t="str">
        <f t="shared" si="4"/>
        <v>Q3</v>
      </c>
      <c r="W35" s="12">
        <f t="shared" si="10"/>
        <v>2025</v>
      </c>
      <c r="X35" s="12" t="str">
        <f t="shared" si="11"/>
        <v>Q3</v>
      </c>
      <c r="Y35" s="12" t="str">
        <f t="shared" si="12"/>
        <v/>
      </c>
      <c r="Z35" s="12" t="str">
        <f t="shared" si="13"/>
        <v>Medium</v>
      </c>
    </row>
    <row r="36" spans="1:26" x14ac:dyDescent="0.3">
      <c r="A36" s="12" t="s">
        <v>285</v>
      </c>
      <c r="B36" s="12" t="s">
        <v>58</v>
      </c>
      <c r="C36" s="12" t="s">
        <v>132</v>
      </c>
      <c r="D36" s="12" t="s">
        <v>7</v>
      </c>
      <c r="E36" s="12" t="s">
        <v>286</v>
      </c>
      <c r="F36" s="12" t="s">
        <v>287</v>
      </c>
      <c r="G36" s="12" t="s">
        <v>217</v>
      </c>
      <c r="H36" s="12" t="s">
        <v>249</v>
      </c>
      <c r="I36" s="14">
        <v>45886</v>
      </c>
      <c r="J36" s="14">
        <v>45913</v>
      </c>
      <c r="K36" s="12">
        <v>30</v>
      </c>
      <c r="L36" s="12" t="s">
        <v>240</v>
      </c>
      <c r="M36" s="12"/>
      <c r="N36" t="str">
        <f>IFERROR(VLOOKUP($A36,#REF!,13,FALSE),"")</f>
        <v/>
      </c>
      <c r="O36" t="str">
        <f>IFERROR(VLOOKUP($A36,#REF!,10,FALSE),"")</f>
        <v/>
      </c>
      <c r="P36" t="str">
        <f>IFERROR(VLOOKUP($A36,#REF!,7,FALSE),"")</f>
        <v/>
      </c>
      <c r="Q36" t="str">
        <f>IFERROR(VLOOKUP($A36,#REF!,6,FALSE),"")</f>
        <v/>
      </c>
      <c r="R36" s="12">
        <f t="shared" ref="R36:R67" si="14">IF(G36="Yes",1,0)</f>
        <v>1</v>
      </c>
      <c r="S36" s="12">
        <f t="shared" ref="S36:S67" si="15">IF(L36="Completed",1,0)</f>
        <v>0</v>
      </c>
      <c r="T36" s="12" t="str">
        <f t="shared" si="9"/>
        <v/>
      </c>
      <c r="U36" s="12">
        <f t="shared" ref="U36:U67" si="16">YEAR(I36)</f>
        <v>2025</v>
      </c>
      <c r="V36" s="12" t="str">
        <f t="shared" ref="V36:V67" si="17">"Q"&amp;ROUNDUP(MONTH(I36)/3,0)</f>
        <v>Q3</v>
      </c>
      <c r="W36" s="12">
        <f t="shared" si="10"/>
        <v>2025</v>
      </c>
      <c r="X36" s="12" t="str">
        <f t="shared" si="11"/>
        <v>Q3</v>
      </c>
      <c r="Y36" s="12" t="str">
        <f t="shared" si="12"/>
        <v/>
      </c>
      <c r="Z36" s="12" t="str">
        <f t="shared" si="13"/>
        <v>Medium</v>
      </c>
    </row>
    <row r="37" spans="1:26" x14ac:dyDescent="0.3">
      <c r="A37" s="12" t="s">
        <v>288</v>
      </c>
      <c r="B37" s="12" t="s">
        <v>109</v>
      </c>
      <c r="C37" s="12" t="s">
        <v>170</v>
      </c>
      <c r="D37" s="12" t="s">
        <v>13</v>
      </c>
      <c r="E37" s="12" t="s">
        <v>257</v>
      </c>
      <c r="F37" s="12" t="s">
        <v>252</v>
      </c>
      <c r="G37" s="12" t="s">
        <v>217</v>
      </c>
      <c r="H37" s="12" t="s">
        <v>258</v>
      </c>
      <c r="I37" s="14">
        <v>45734</v>
      </c>
      <c r="J37" s="14">
        <v>45774</v>
      </c>
      <c r="K37" s="12">
        <v>45</v>
      </c>
      <c r="L37" s="12" t="s">
        <v>219</v>
      </c>
      <c r="M37" s="12">
        <v>68</v>
      </c>
      <c r="N37" t="str">
        <f>IFERROR(VLOOKUP($A37,#REF!,13,FALSE),"")</f>
        <v/>
      </c>
      <c r="O37" t="str">
        <f>IFERROR(VLOOKUP($A37,#REF!,10,FALSE),"")</f>
        <v/>
      </c>
      <c r="P37" t="str">
        <f>IFERROR(VLOOKUP($A37,#REF!,7,FALSE),"")</f>
        <v/>
      </c>
      <c r="Q37" t="str">
        <f>IFERROR(VLOOKUP($A37,#REF!,6,FALSE),"")</f>
        <v/>
      </c>
      <c r="R37" s="12">
        <f t="shared" si="14"/>
        <v>1</v>
      </c>
      <c r="S37" s="12">
        <f t="shared" si="15"/>
        <v>1</v>
      </c>
      <c r="T37" s="12">
        <f t="shared" si="9"/>
        <v>1</v>
      </c>
      <c r="U37" s="12">
        <f t="shared" si="16"/>
        <v>2025</v>
      </c>
      <c r="V37" s="12" t="str">
        <f t="shared" si="17"/>
        <v>Q1</v>
      </c>
      <c r="W37" s="12">
        <f t="shared" si="10"/>
        <v>2025</v>
      </c>
      <c r="X37" s="12" t="str">
        <f t="shared" si="11"/>
        <v>Q2</v>
      </c>
      <c r="Y37" s="12" t="str">
        <f t="shared" si="12"/>
        <v>Fair</v>
      </c>
      <c r="Z37" s="12" t="str">
        <f t="shared" si="13"/>
        <v>Long</v>
      </c>
    </row>
    <row r="38" spans="1:26" x14ac:dyDescent="0.3">
      <c r="A38" s="12" t="s">
        <v>289</v>
      </c>
      <c r="B38" s="12" t="s">
        <v>93</v>
      </c>
      <c r="C38" s="12" t="s">
        <v>284</v>
      </c>
      <c r="D38" s="12" t="s">
        <v>12</v>
      </c>
      <c r="E38" s="12" t="s">
        <v>281</v>
      </c>
      <c r="F38" s="12" t="s">
        <v>193</v>
      </c>
      <c r="G38" s="12" t="s">
        <v>217</v>
      </c>
      <c r="H38" s="12" t="s">
        <v>233</v>
      </c>
      <c r="I38" s="14">
        <v>46006</v>
      </c>
      <c r="J38" s="14">
        <v>46029</v>
      </c>
      <c r="K38" s="12">
        <v>26</v>
      </c>
      <c r="L38" s="12" t="s">
        <v>240</v>
      </c>
      <c r="M38" s="12"/>
      <c r="N38" t="str">
        <f>IFERROR(VLOOKUP($A38,#REF!,13,FALSE),"")</f>
        <v/>
      </c>
      <c r="O38" t="str">
        <f>IFERROR(VLOOKUP($A38,#REF!,10,FALSE),"")</f>
        <v/>
      </c>
      <c r="P38" t="str">
        <f>IFERROR(VLOOKUP($A38,#REF!,7,FALSE),"")</f>
        <v/>
      </c>
      <c r="Q38" t="str">
        <f>IFERROR(VLOOKUP($A38,#REF!,6,FALSE),"")</f>
        <v/>
      </c>
      <c r="R38" s="12">
        <f t="shared" si="14"/>
        <v>1</v>
      </c>
      <c r="S38" s="12">
        <f t="shared" si="15"/>
        <v>0</v>
      </c>
      <c r="T38" s="12" t="str">
        <f t="shared" si="9"/>
        <v/>
      </c>
      <c r="U38" s="12">
        <f t="shared" si="16"/>
        <v>2025</v>
      </c>
      <c r="V38" s="12" t="str">
        <f t="shared" si="17"/>
        <v>Q4</v>
      </c>
      <c r="W38" s="12">
        <f t="shared" si="10"/>
        <v>2026</v>
      </c>
      <c r="X38" s="12" t="str">
        <f t="shared" si="11"/>
        <v>Q1</v>
      </c>
      <c r="Y38" s="12" t="str">
        <f t="shared" si="12"/>
        <v/>
      </c>
      <c r="Z38" s="12" t="str">
        <f t="shared" si="13"/>
        <v>Medium</v>
      </c>
    </row>
    <row r="39" spans="1:26" x14ac:dyDescent="0.3">
      <c r="A39" s="12" t="s">
        <v>290</v>
      </c>
      <c r="B39" s="12" t="s">
        <v>80</v>
      </c>
      <c r="C39" s="12" t="s">
        <v>181</v>
      </c>
      <c r="D39" s="12" t="s">
        <v>10</v>
      </c>
      <c r="E39" s="12" t="s">
        <v>227</v>
      </c>
      <c r="F39" s="12" t="s">
        <v>10</v>
      </c>
      <c r="G39" s="12" t="s">
        <v>217</v>
      </c>
      <c r="H39" s="12" t="s">
        <v>228</v>
      </c>
      <c r="I39" s="14">
        <v>45873</v>
      </c>
      <c r="J39" s="14">
        <v>45927</v>
      </c>
      <c r="K39" s="12">
        <v>60</v>
      </c>
      <c r="L39" s="12" t="s">
        <v>219</v>
      </c>
      <c r="M39" s="12">
        <v>81</v>
      </c>
      <c r="N39" t="str">
        <f>IFERROR(VLOOKUP($A39,#REF!,13,FALSE),"")</f>
        <v/>
      </c>
      <c r="O39" t="str">
        <f>IFERROR(VLOOKUP($A39,#REF!,10,FALSE),"")</f>
        <v/>
      </c>
      <c r="P39" t="str">
        <f>IFERROR(VLOOKUP($A39,#REF!,7,FALSE),"")</f>
        <v/>
      </c>
      <c r="Q39" t="str">
        <f>IFERROR(VLOOKUP($A39,#REF!,6,FALSE),"")</f>
        <v/>
      </c>
      <c r="R39" s="12">
        <f t="shared" si="14"/>
        <v>1</v>
      </c>
      <c r="S39" s="12">
        <f t="shared" si="15"/>
        <v>1</v>
      </c>
      <c r="T39" s="12">
        <f t="shared" si="9"/>
        <v>1</v>
      </c>
      <c r="U39" s="12">
        <f t="shared" si="16"/>
        <v>2025</v>
      </c>
      <c r="V39" s="12" t="str">
        <f t="shared" si="17"/>
        <v>Q3</v>
      </c>
      <c r="W39" s="12">
        <f t="shared" si="10"/>
        <v>2025</v>
      </c>
      <c r="X39" s="12" t="str">
        <f t="shared" si="11"/>
        <v>Q3</v>
      </c>
      <c r="Y39" s="12" t="str">
        <f t="shared" si="12"/>
        <v>Good</v>
      </c>
      <c r="Z39" s="12" t="str">
        <f t="shared" si="13"/>
        <v>Long</v>
      </c>
    </row>
    <row r="40" spans="1:26" x14ac:dyDescent="0.3">
      <c r="A40" s="12" t="s">
        <v>291</v>
      </c>
      <c r="B40" s="12" t="s">
        <v>94</v>
      </c>
      <c r="C40" s="12" t="s">
        <v>159</v>
      </c>
      <c r="D40" s="12" t="s">
        <v>11</v>
      </c>
      <c r="E40" s="12" t="s">
        <v>292</v>
      </c>
      <c r="F40" s="12" t="s">
        <v>191</v>
      </c>
      <c r="G40" s="12" t="s">
        <v>217</v>
      </c>
      <c r="H40" s="12" t="s">
        <v>249</v>
      </c>
      <c r="I40" s="14">
        <v>45754</v>
      </c>
      <c r="J40" s="14">
        <v>45766</v>
      </c>
      <c r="K40" s="12">
        <v>14</v>
      </c>
      <c r="L40" s="12" t="s">
        <v>229</v>
      </c>
      <c r="M40" s="12"/>
      <c r="N40" t="str">
        <f>IFERROR(VLOOKUP($A40,#REF!,13,FALSE),"")</f>
        <v/>
      </c>
      <c r="O40" t="str">
        <f>IFERROR(VLOOKUP($A40,#REF!,10,FALSE),"")</f>
        <v/>
      </c>
      <c r="P40" t="str">
        <f>IFERROR(VLOOKUP($A40,#REF!,7,FALSE),"")</f>
        <v/>
      </c>
      <c r="Q40" t="str">
        <f>IFERROR(VLOOKUP($A40,#REF!,6,FALSE),"")</f>
        <v/>
      </c>
      <c r="R40" s="12">
        <f t="shared" si="14"/>
        <v>1</v>
      </c>
      <c r="S40" s="12">
        <f t="shared" si="15"/>
        <v>0</v>
      </c>
      <c r="T40" s="12" t="str">
        <f t="shared" si="9"/>
        <v/>
      </c>
      <c r="U40" s="12">
        <f t="shared" si="16"/>
        <v>2025</v>
      </c>
      <c r="V40" s="12" t="str">
        <f t="shared" si="17"/>
        <v>Q2</v>
      </c>
      <c r="W40" s="12">
        <f t="shared" si="10"/>
        <v>2025</v>
      </c>
      <c r="X40" s="12" t="str">
        <f t="shared" si="11"/>
        <v>Q2</v>
      </c>
      <c r="Y40" s="12" t="str">
        <f t="shared" si="12"/>
        <v/>
      </c>
      <c r="Z40" s="12" t="str">
        <f t="shared" si="13"/>
        <v>Short</v>
      </c>
    </row>
    <row r="41" spans="1:26" x14ac:dyDescent="0.3">
      <c r="A41" s="12" t="s">
        <v>293</v>
      </c>
      <c r="B41" s="12" t="s">
        <v>106</v>
      </c>
      <c r="C41" s="12" t="s">
        <v>168</v>
      </c>
      <c r="D41" s="12" t="s">
        <v>13</v>
      </c>
      <c r="E41" s="12" t="s">
        <v>257</v>
      </c>
      <c r="F41" s="12" t="s">
        <v>252</v>
      </c>
      <c r="G41" s="12" t="s">
        <v>217</v>
      </c>
      <c r="H41" s="12" t="s">
        <v>258</v>
      </c>
      <c r="I41" s="14">
        <v>45847</v>
      </c>
      <c r="J41" s="14">
        <v>45887</v>
      </c>
      <c r="K41" s="12">
        <v>45</v>
      </c>
      <c r="L41" s="12" t="s">
        <v>219</v>
      </c>
      <c r="M41" s="12">
        <v>85</v>
      </c>
      <c r="N41" t="str">
        <f>IFERROR(VLOOKUP($A41,#REF!,13,FALSE),"")</f>
        <v/>
      </c>
      <c r="O41" t="str">
        <f>IFERROR(VLOOKUP($A41,#REF!,10,FALSE),"")</f>
        <v/>
      </c>
      <c r="P41" t="str">
        <f>IFERROR(VLOOKUP($A41,#REF!,7,FALSE),"")</f>
        <v/>
      </c>
      <c r="Q41" t="str">
        <f>IFERROR(VLOOKUP($A41,#REF!,6,FALSE),"")</f>
        <v/>
      </c>
      <c r="R41" s="12">
        <f t="shared" si="14"/>
        <v>1</v>
      </c>
      <c r="S41" s="12">
        <f t="shared" si="15"/>
        <v>1</v>
      </c>
      <c r="T41" s="12">
        <f t="shared" si="9"/>
        <v>1</v>
      </c>
      <c r="U41" s="12">
        <f t="shared" si="16"/>
        <v>2025</v>
      </c>
      <c r="V41" s="12" t="str">
        <f t="shared" si="17"/>
        <v>Q3</v>
      </c>
      <c r="W41" s="12">
        <f t="shared" si="10"/>
        <v>2025</v>
      </c>
      <c r="X41" s="12" t="str">
        <f t="shared" si="11"/>
        <v>Q3</v>
      </c>
      <c r="Y41" s="12" t="str">
        <f t="shared" si="12"/>
        <v>Excellent</v>
      </c>
      <c r="Z41" s="12" t="str">
        <f t="shared" si="13"/>
        <v>Long</v>
      </c>
    </row>
    <row r="42" spans="1:26" x14ac:dyDescent="0.3">
      <c r="A42" s="12" t="s">
        <v>294</v>
      </c>
      <c r="B42" s="12" t="s">
        <v>83</v>
      </c>
      <c r="C42" s="12" t="s">
        <v>150</v>
      </c>
      <c r="D42" s="12" t="s">
        <v>10</v>
      </c>
      <c r="E42" s="12" t="s">
        <v>227</v>
      </c>
      <c r="F42" s="12" t="s">
        <v>10</v>
      </c>
      <c r="G42" s="12" t="s">
        <v>217</v>
      </c>
      <c r="H42" s="12" t="s">
        <v>228</v>
      </c>
      <c r="I42" s="14">
        <v>45702</v>
      </c>
      <c r="J42" s="14">
        <v>45756</v>
      </c>
      <c r="K42" s="12">
        <v>60</v>
      </c>
      <c r="L42" s="12" t="s">
        <v>219</v>
      </c>
      <c r="M42" s="12">
        <v>87</v>
      </c>
      <c r="N42" t="str">
        <f>IFERROR(VLOOKUP($A42,#REF!,13,FALSE),"")</f>
        <v/>
      </c>
      <c r="O42" t="str">
        <f>IFERROR(VLOOKUP($A42,#REF!,10,FALSE),"")</f>
        <v/>
      </c>
      <c r="P42" t="str">
        <f>IFERROR(VLOOKUP($A42,#REF!,7,FALSE),"")</f>
        <v/>
      </c>
      <c r="Q42" t="str">
        <f>IFERROR(VLOOKUP($A42,#REF!,6,FALSE),"")</f>
        <v/>
      </c>
      <c r="R42" s="12">
        <f t="shared" si="14"/>
        <v>1</v>
      </c>
      <c r="S42" s="12">
        <f t="shared" si="15"/>
        <v>1</v>
      </c>
      <c r="T42" s="12">
        <f t="shared" si="9"/>
        <v>1</v>
      </c>
      <c r="U42" s="12">
        <f t="shared" si="16"/>
        <v>2025</v>
      </c>
      <c r="V42" s="12" t="str">
        <f t="shared" si="17"/>
        <v>Q1</v>
      </c>
      <c r="W42" s="12">
        <f t="shared" si="10"/>
        <v>2025</v>
      </c>
      <c r="X42" s="12" t="str">
        <f t="shared" si="11"/>
        <v>Q2</v>
      </c>
      <c r="Y42" s="12" t="str">
        <f t="shared" si="12"/>
        <v>Excellent</v>
      </c>
      <c r="Z42" s="12" t="str">
        <f t="shared" si="13"/>
        <v>Long</v>
      </c>
    </row>
    <row r="43" spans="1:26" x14ac:dyDescent="0.3">
      <c r="A43" s="12" t="s">
        <v>295</v>
      </c>
      <c r="B43" s="12" t="s">
        <v>40</v>
      </c>
      <c r="C43" s="12" t="s">
        <v>131</v>
      </c>
      <c r="D43" s="12" t="s">
        <v>13</v>
      </c>
      <c r="E43" s="12" t="s">
        <v>257</v>
      </c>
      <c r="F43" s="12" t="s">
        <v>252</v>
      </c>
      <c r="G43" s="12" t="s">
        <v>217</v>
      </c>
      <c r="H43" s="12" t="s">
        <v>258</v>
      </c>
      <c r="I43" s="14">
        <v>45877</v>
      </c>
      <c r="J43" s="14">
        <v>45917</v>
      </c>
      <c r="K43" s="12">
        <v>45</v>
      </c>
      <c r="L43" s="12" t="s">
        <v>229</v>
      </c>
      <c r="M43" s="12"/>
      <c r="N43" t="str">
        <f>IFERROR(VLOOKUP($A43,#REF!,13,FALSE),"")</f>
        <v/>
      </c>
      <c r="O43" t="str">
        <f>IFERROR(VLOOKUP($A43,#REF!,10,FALSE),"")</f>
        <v/>
      </c>
      <c r="P43" t="str">
        <f>IFERROR(VLOOKUP($A43,#REF!,7,FALSE),"")</f>
        <v/>
      </c>
      <c r="Q43" t="str">
        <f>IFERROR(VLOOKUP($A43,#REF!,6,FALSE),"")</f>
        <v/>
      </c>
      <c r="R43" s="12">
        <f t="shared" si="14"/>
        <v>1</v>
      </c>
      <c r="S43" s="12">
        <f t="shared" si="15"/>
        <v>0</v>
      </c>
      <c r="T43" s="12" t="str">
        <f t="shared" si="9"/>
        <v/>
      </c>
      <c r="U43" s="12">
        <f t="shared" si="16"/>
        <v>2025</v>
      </c>
      <c r="V43" s="12" t="str">
        <f t="shared" si="17"/>
        <v>Q3</v>
      </c>
      <c r="W43" s="12">
        <f t="shared" si="10"/>
        <v>2025</v>
      </c>
      <c r="X43" s="12" t="str">
        <f t="shared" si="11"/>
        <v>Q3</v>
      </c>
      <c r="Y43" s="12" t="str">
        <f t="shared" si="12"/>
        <v/>
      </c>
      <c r="Z43" s="12" t="str">
        <f t="shared" si="13"/>
        <v>Long</v>
      </c>
    </row>
    <row r="44" spans="1:26" x14ac:dyDescent="0.3">
      <c r="A44" s="12" t="s">
        <v>296</v>
      </c>
      <c r="B44" s="12" t="s">
        <v>62</v>
      </c>
      <c r="C44" s="12" t="s">
        <v>190</v>
      </c>
      <c r="D44" s="12" t="s">
        <v>7</v>
      </c>
      <c r="E44" s="12" t="s">
        <v>286</v>
      </c>
      <c r="F44" s="12" t="s">
        <v>287</v>
      </c>
      <c r="G44" s="12" t="s">
        <v>217</v>
      </c>
      <c r="H44" s="12" t="s">
        <v>249</v>
      </c>
      <c r="I44" s="14">
        <v>45899</v>
      </c>
      <c r="J44" s="14">
        <v>45926</v>
      </c>
      <c r="K44" s="12">
        <v>30</v>
      </c>
      <c r="L44" s="12" t="s">
        <v>219</v>
      </c>
      <c r="M44" s="12">
        <v>92</v>
      </c>
      <c r="N44" t="str">
        <f>IFERROR(VLOOKUP($A44,#REF!,13,FALSE),"")</f>
        <v/>
      </c>
      <c r="O44" t="str">
        <f>IFERROR(VLOOKUP($A44,#REF!,10,FALSE),"")</f>
        <v/>
      </c>
      <c r="P44" t="str">
        <f>IFERROR(VLOOKUP($A44,#REF!,7,FALSE),"")</f>
        <v/>
      </c>
      <c r="Q44" t="str">
        <f>IFERROR(VLOOKUP($A44,#REF!,6,FALSE),"")</f>
        <v/>
      </c>
      <c r="R44" s="12">
        <f t="shared" si="14"/>
        <v>1</v>
      </c>
      <c r="S44" s="12">
        <f t="shared" si="15"/>
        <v>1</v>
      </c>
      <c r="T44" s="12">
        <f t="shared" ref="T44:T75" si="18">IF(L44="Completed",1,IF(L44="Failed",0,""))</f>
        <v>1</v>
      </c>
      <c r="U44" s="12">
        <f t="shared" si="16"/>
        <v>2025</v>
      </c>
      <c r="V44" s="12" t="str">
        <f t="shared" si="17"/>
        <v>Q3</v>
      </c>
      <c r="W44" s="12">
        <f t="shared" ref="W44:W75" si="19">IF(J44="","",YEAR(J44))</f>
        <v>2025</v>
      </c>
      <c r="X44" s="12" t="str">
        <f t="shared" ref="X44:X75" si="20">IF(J44="","","Q"&amp;ROUNDUP(MONTH(J44)/3,0))</f>
        <v>Q3</v>
      </c>
      <c r="Y44" s="12" t="str">
        <f t="shared" ref="Y44:Y75" si="21">IF(M44="","",IF(M44&gt;=85,"Excellent",IF(M44&gt;=70,"Good",IF(M44&gt;=60,"Fair","Needs Improvement"))))</f>
        <v>Excellent</v>
      </c>
      <c r="Z44" s="12" t="str">
        <f t="shared" ref="Z44:Z75" si="22">IF(K44&lt;20,"Short",IF(K44&lt;40,"Medium","Long"))</f>
        <v>Medium</v>
      </c>
    </row>
    <row r="45" spans="1:26" x14ac:dyDescent="0.3">
      <c r="A45" s="12" t="s">
        <v>297</v>
      </c>
      <c r="B45" s="12" t="s">
        <v>100</v>
      </c>
      <c r="C45" s="12" t="s">
        <v>188</v>
      </c>
      <c r="D45" s="12" t="s">
        <v>8</v>
      </c>
      <c r="E45" s="12" t="s">
        <v>265</v>
      </c>
      <c r="F45" s="12" t="s">
        <v>266</v>
      </c>
      <c r="G45" s="12" t="s">
        <v>217</v>
      </c>
      <c r="H45" s="12" t="s">
        <v>258</v>
      </c>
      <c r="I45" s="14">
        <v>45863</v>
      </c>
      <c r="J45" s="14">
        <v>45877</v>
      </c>
      <c r="K45" s="12">
        <v>16</v>
      </c>
      <c r="L45" s="12" t="s">
        <v>261</v>
      </c>
      <c r="M45" s="12">
        <v>34</v>
      </c>
      <c r="N45" t="str">
        <f>IFERROR(VLOOKUP($A45,#REF!,13,FALSE),"")</f>
        <v/>
      </c>
      <c r="O45" t="str">
        <f>IFERROR(VLOOKUP($A45,#REF!,10,FALSE),"")</f>
        <v/>
      </c>
      <c r="P45" t="str">
        <f>IFERROR(VLOOKUP($A45,#REF!,7,FALSE),"")</f>
        <v/>
      </c>
      <c r="Q45" t="str">
        <f>IFERROR(VLOOKUP($A45,#REF!,6,FALSE),"")</f>
        <v/>
      </c>
      <c r="R45" s="12">
        <f t="shared" si="14"/>
        <v>1</v>
      </c>
      <c r="S45" s="12">
        <f t="shared" si="15"/>
        <v>0</v>
      </c>
      <c r="T45" s="12">
        <f t="shared" si="18"/>
        <v>0</v>
      </c>
      <c r="U45" s="12">
        <f t="shared" si="16"/>
        <v>2025</v>
      </c>
      <c r="V45" s="12" t="str">
        <f t="shared" si="17"/>
        <v>Q3</v>
      </c>
      <c r="W45" s="12">
        <f t="shared" si="19"/>
        <v>2025</v>
      </c>
      <c r="X45" s="12" t="str">
        <f t="shared" si="20"/>
        <v>Q3</v>
      </c>
      <c r="Y45" s="12" t="str">
        <f t="shared" si="21"/>
        <v>Needs Improvement</v>
      </c>
      <c r="Z45" s="12" t="str">
        <f t="shared" si="22"/>
        <v>Short</v>
      </c>
    </row>
    <row r="46" spans="1:26" x14ac:dyDescent="0.3">
      <c r="A46" s="12" t="s">
        <v>298</v>
      </c>
      <c r="B46" s="12" t="s">
        <v>74</v>
      </c>
      <c r="C46" s="12" t="s">
        <v>145</v>
      </c>
      <c r="D46" s="12" t="s">
        <v>9</v>
      </c>
      <c r="E46" s="12" t="s">
        <v>224</v>
      </c>
      <c r="F46" s="12" t="s">
        <v>9</v>
      </c>
      <c r="G46" s="12" t="s">
        <v>217</v>
      </c>
      <c r="H46" s="12" t="s">
        <v>225</v>
      </c>
      <c r="I46" s="14">
        <v>45964</v>
      </c>
      <c r="J46" s="14">
        <v>45982</v>
      </c>
      <c r="K46" s="12">
        <v>20</v>
      </c>
      <c r="L46" s="12" t="s">
        <v>219</v>
      </c>
      <c r="M46" s="12">
        <v>94</v>
      </c>
      <c r="N46" t="str">
        <f>IFERROR(VLOOKUP($A46,#REF!,13,FALSE),"")</f>
        <v/>
      </c>
      <c r="O46" t="str">
        <f>IFERROR(VLOOKUP($A46,#REF!,10,FALSE),"")</f>
        <v/>
      </c>
      <c r="P46" t="str">
        <f>IFERROR(VLOOKUP($A46,#REF!,7,FALSE),"")</f>
        <v/>
      </c>
      <c r="Q46" t="str">
        <f>IFERROR(VLOOKUP($A46,#REF!,6,FALSE),"")</f>
        <v/>
      </c>
      <c r="R46" s="12">
        <f t="shared" si="14"/>
        <v>1</v>
      </c>
      <c r="S46" s="12">
        <f t="shared" si="15"/>
        <v>1</v>
      </c>
      <c r="T46" s="12">
        <f t="shared" si="18"/>
        <v>1</v>
      </c>
      <c r="U46" s="12">
        <f t="shared" si="16"/>
        <v>2025</v>
      </c>
      <c r="V46" s="12" t="str">
        <f t="shared" si="17"/>
        <v>Q4</v>
      </c>
      <c r="W46" s="12">
        <f t="shared" si="19"/>
        <v>2025</v>
      </c>
      <c r="X46" s="12" t="str">
        <f t="shared" si="20"/>
        <v>Q4</v>
      </c>
      <c r="Y46" s="12" t="str">
        <f t="shared" si="21"/>
        <v>Excellent</v>
      </c>
      <c r="Z46" s="12" t="str">
        <f t="shared" si="22"/>
        <v>Medium</v>
      </c>
    </row>
    <row r="47" spans="1:26" x14ac:dyDescent="0.3">
      <c r="A47" s="12" t="s">
        <v>299</v>
      </c>
      <c r="B47" s="12" t="s">
        <v>104</v>
      </c>
      <c r="C47" s="12" t="s">
        <v>166</v>
      </c>
      <c r="D47" s="12" t="s">
        <v>8</v>
      </c>
      <c r="E47" s="12" t="s">
        <v>248</v>
      </c>
      <c r="F47" s="12" t="s">
        <v>20</v>
      </c>
      <c r="G47" s="12" t="s">
        <v>217</v>
      </c>
      <c r="H47" s="12" t="s">
        <v>249</v>
      </c>
      <c r="I47" s="14">
        <v>45950</v>
      </c>
      <c r="J47" s="14">
        <v>45966</v>
      </c>
      <c r="K47" s="12">
        <v>18</v>
      </c>
      <c r="L47" s="12" t="s">
        <v>219</v>
      </c>
      <c r="M47" s="12">
        <v>88</v>
      </c>
      <c r="N47" t="str">
        <f>IFERROR(VLOOKUP($A47,#REF!,13,FALSE),"")</f>
        <v/>
      </c>
      <c r="O47" t="str">
        <f>IFERROR(VLOOKUP($A47,#REF!,10,FALSE),"")</f>
        <v/>
      </c>
      <c r="P47" t="str">
        <f>IFERROR(VLOOKUP($A47,#REF!,7,FALSE),"")</f>
        <v/>
      </c>
      <c r="Q47" t="str">
        <f>IFERROR(VLOOKUP($A47,#REF!,6,FALSE),"")</f>
        <v/>
      </c>
      <c r="R47" s="12">
        <f t="shared" si="14"/>
        <v>1</v>
      </c>
      <c r="S47" s="12">
        <f t="shared" si="15"/>
        <v>1</v>
      </c>
      <c r="T47" s="12">
        <f t="shared" si="18"/>
        <v>1</v>
      </c>
      <c r="U47" s="12">
        <f t="shared" si="16"/>
        <v>2025</v>
      </c>
      <c r="V47" s="12" t="str">
        <f t="shared" si="17"/>
        <v>Q4</v>
      </c>
      <c r="W47" s="12">
        <f t="shared" si="19"/>
        <v>2025</v>
      </c>
      <c r="X47" s="12" t="str">
        <f t="shared" si="20"/>
        <v>Q4</v>
      </c>
      <c r="Y47" s="12" t="str">
        <f t="shared" si="21"/>
        <v>Excellent</v>
      </c>
      <c r="Z47" s="12" t="str">
        <f t="shared" si="22"/>
        <v>Short</v>
      </c>
    </row>
    <row r="48" spans="1:26" x14ac:dyDescent="0.3">
      <c r="A48" s="12" t="s">
        <v>300</v>
      </c>
      <c r="B48" s="12" t="s">
        <v>67</v>
      </c>
      <c r="C48" s="12" t="s">
        <v>139</v>
      </c>
      <c r="D48" s="12" t="s">
        <v>7</v>
      </c>
      <c r="E48" s="12" t="s">
        <v>246</v>
      </c>
      <c r="F48" s="12" t="s">
        <v>232</v>
      </c>
      <c r="G48" s="12" t="s">
        <v>217</v>
      </c>
      <c r="H48" s="12" t="s">
        <v>236</v>
      </c>
      <c r="I48" s="14">
        <v>46014</v>
      </c>
      <c r="J48" s="14">
        <v>46059</v>
      </c>
      <c r="K48" s="12">
        <v>50</v>
      </c>
      <c r="L48" s="12" t="s">
        <v>219</v>
      </c>
      <c r="M48" s="12">
        <v>100</v>
      </c>
      <c r="N48" t="str">
        <f>IFERROR(VLOOKUP($A48,#REF!,13,FALSE),"")</f>
        <v/>
      </c>
      <c r="O48" t="str">
        <f>IFERROR(VLOOKUP($A48,#REF!,10,FALSE),"")</f>
        <v/>
      </c>
      <c r="P48" t="str">
        <f>IFERROR(VLOOKUP($A48,#REF!,7,FALSE),"")</f>
        <v/>
      </c>
      <c r="Q48" t="str">
        <f>IFERROR(VLOOKUP($A48,#REF!,6,FALSE),"")</f>
        <v/>
      </c>
      <c r="R48" s="12">
        <f t="shared" si="14"/>
        <v>1</v>
      </c>
      <c r="S48" s="12">
        <f t="shared" si="15"/>
        <v>1</v>
      </c>
      <c r="T48" s="12">
        <f t="shared" si="18"/>
        <v>1</v>
      </c>
      <c r="U48" s="12">
        <f t="shared" si="16"/>
        <v>2025</v>
      </c>
      <c r="V48" s="12" t="str">
        <f t="shared" si="17"/>
        <v>Q4</v>
      </c>
      <c r="W48" s="12">
        <f t="shared" si="19"/>
        <v>2026</v>
      </c>
      <c r="X48" s="12" t="str">
        <f t="shared" si="20"/>
        <v>Q1</v>
      </c>
      <c r="Y48" s="12" t="str">
        <f t="shared" si="21"/>
        <v>Excellent</v>
      </c>
      <c r="Z48" s="12" t="str">
        <f t="shared" si="22"/>
        <v>Long</v>
      </c>
    </row>
    <row r="49" spans="1:26" x14ac:dyDescent="0.3">
      <c r="A49" s="12" t="s">
        <v>301</v>
      </c>
      <c r="B49" s="12" t="s">
        <v>82</v>
      </c>
      <c r="C49" s="12" t="s">
        <v>149</v>
      </c>
      <c r="D49" s="12" t="s">
        <v>10</v>
      </c>
      <c r="E49" s="12" t="s">
        <v>227</v>
      </c>
      <c r="F49" s="12" t="s">
        <v>10</v>
      </c>
      <c r="G49" s="12" t="s">
        <v>217</v>
      </c>
      <c r="H49" s="12" t="s">
        <v>228</v>
      </c>
      <c r="I49" s="14">
        <v>46004</v>
      </c>
      <c r="J49" s="14">
        <v>46058</v>
      </c>
      <c r="K49" s="12">
        <v>60</v>
      </c>
      <c r="L49" s="12" t="s">
        <v>219</v>
      </c>
      <c r="M49" s="12">
        <v>76</v>
      </c>
      <c r="N49" t="str">
        <f>IFERROR(VLOOKUP($A49,#REF!,13,FALSE),"")</f>
        <v/>
      </c>
      <c r="O49" t="str">
        <f>IFERROR(VLOOKUP($A49,#REF!,10,FALSE),"")</f>
        <v/>
      </c>
      <c r="P49" t="str">
        <f>IFERROR(VLOOKUP($A49,#REF!,7,FALSE),"")</f>
        <v/>
      </c>
      <c r="Q49" t="str">
        <f>IFERROR(VLOOKUP($A49,#REF!,6,FALSE),"")</f>
        <v/>
      </c>
      <c r="R49" s="12">
        <f t="shared" si="14"/>
        <v>1</v>
      </c>
      <c r="S49" s="12">
        <f t="shared" si="15"/>
        <v>1</v>
      </c>
      <c r="T49" s="12">
        <f t="shared" si="18"/>
        <v>1</v>
      </c>
      <c r="U49" s="12">
        <f t="shared" si="16"/>
        <v>2025</v>
      </c>
      <c r="V49" s="12" t="str">
        <f t="shared" si="17"/>
        <v>Q4</v>
      </c>
      <c r="W49" s="12">
        <f t="shared" si="19"/>
        <v>2026</v>
      </c>
      <c r="X49" s="12" t="str">
        <f t="shared" si="20"/>
        <v>Q1</v>
      </c>
      <c r="Y49" s="12" t="str">
        <f t="shared" si="21"/>
        <v>Good</v>
      </c>
      <c r="Z49" s="12" t="str">
        <f t="shared" si="22"/>
        <v>Long</v>
      </c>
    </row>
    <row r="50" spans="1:26" x14ac:dyDescent="0.3">
      <c r="A50" s="12" t="s">
        <v>302</v>
      </c>
      <c r="B50" s="12" t="s">
        <v>59</v>
      </c>
      <c r="C50" s="12" t="s">
        <v>133</v>
      </c>
      <c r="D50" s="12" t="s">
        <v>7</v>
      </c>
      <c r="E50" s="12" t="s">
        <v>286</v>
      </c>
      <c r="F50" s="12" t="s">
        <v>287</v>
      </c>
      <c r="G50" s="12" t="s">
        <v>217</v>
      </c>
      <c r="H50" s="12" t="s">
        <v>249</v>
      </c>
      <c r="I50" s="14">
        <v>45851</v>
      </c>
      <c r="J50" s="14">
        <v>45878</v>
      </c>
      <c r="K50" s="12">
        <v>30</v>
      </c>
      <c r="L50" s="12" t="s">
        <v>229</v>
      </c>
      <c r="M50" s="12"/>
      <c r="N50" t="str">
        <f>IFERROR(VLOOKUP($A50,#REF!,13,FALSE),"")</f>
        <v/>
      </c>
      <c r="O50" t="str">
        <f>IFERROR(VLOOKUP($A50,#REF!,10,FALSE),"")</f>
        <v/>
      </c>
      <c r="P50" t="str">
        <f>IFERROR(VLOOKUP($A50,#REF!,7,FALSE),"")</f>
        <v/>
      </c>
      <c r="Q50" t="str">
        <f>IFERROR(VLOOKUP($A50,#REF!,6,FALSE),"")</f>
        <v/>
      </c>
      <c r="R50" s="12">
        <f t="shared" si="14"/>
        <v>1</v>
      </c>
      <c r="S50" s="12">
        <f t="shared" si="15"/>
        <v>0</v>
      </c>
      <c r="T50" s="12" t="str">
        <f t="shared" si="18"/>
        <v/>
      </c>
      <c r="U50" s="12">
        <f t="shared" si="16"/>
        <v>2025</v>
      </c>
      <c r="V50" s="12" t="str">
        <f t="shared" si="17"/>
        <v>Q3</v>
      </c>
      <c r="W50" s="12">
        <f t="shared" si="19"/>
        <v>2025</v>
      </c>
      <c r="X50" s="12" t="str">
        <f t="shared" si="20"/>
        <v>Q3</v>
      </c>
      <c r="Y50" s="12" t="str">
        <f t="shared" si="21"/>
        <v/>
      </c>
      <c r="Z50" s="12" t="str">
        <f t="shared" si="22"/>
        <v>Medium</v>
      </c>
    </row>
    <row r="51" spans="1:26" x14ac:dyDescent="0.3">
      <c r="A51" s="12" t="s">
        <v>303</v>
      </c>
      <c r="B51" s="12" t="s">
        <v>40</v>
      </c>
      <c r="C51" s="12" t="s">
        <v>131</v>
      </c>
      <c r="D51" s="12" t="s">
        <v>13</v>
      </c>
      <c r="E51" s="12" t="s">
        <v>251</v>
      </c>
      <c r="F51" s="12" t="s">
        <v>252</v>
      </c>
      <c r="G51" s="12" t="s">
        <v>217</v>
      </c>
      <c r="H51" s="12" t="s">
        <v>236</v>
      </c>
      <c r="I51" s="14">
        <v>45974</v>
      </c>
      <c r="J51" s="14">
        <v>46002</v>
      </c>
      <c r="K51" s="12">
        <v>32</v>
      </c>
      <c r="L51" s="12" t="s">
        <v>219</v>
      </c>
      <c r="M51" s="12">
        <v>81</v>
      </c>
      <c r="N51" t="str">
        <f>IFERROR(VLOOKUP($A51,#REF!,13,FALSE),"")</f>
        <v/>
      </c>
      <c r="O51" t="str">
        <f>IFERROR(VLOOKUP($A51,#REF!,10,FALSE),"")</f>
        <v/>
      </c>
      <c r="P51" t="str">
        <f>IFERROR(VLOOKUP($A51,#REF!,7,FALSE),"")</f>
        <v/>
      </c>
      <c r="Q51" t="str">
        <f>IFERROR(VLOOKUP($A51,#REF!,6,FALSE),"")</f>
        <v/>
      </c>
      <c r="R51" s="12">
        <f t="shared" si="14"/>
        <v>1</v>
      </c>
      <c r="S51" s="12">
        <f t="shared" si="15"/>
        <v>1</v>
      </c>
      <c r="T51" s="12">
        <f t="shared" si="18"/>
        <v>1</v>
      </c>
      <c r="U51" s="12">
        <f t="shared" si="16"/>
        <v>2025</v>
      </c>
      <c r="V51" s="12" t="str">
        <f t="shared" si="17"/>
        <v>Q4</v>
      </c>
      <c r="W51" s="12">
        <f t="shared" si="19"/>
        <v>2025</v>
      </c>
      <c r="X51" s="12" t="str">
        <f t="shared" si="20"/>
        <v>Q4</v>
      </c>
      <c r="Y51" s="12" t="str">
        <f t="shared" si="21"/>
        <v>Good</v>
      </c>
      <c r="Z51" s="12" t="str">
        <f t="shared" si="22"/>
        <v>Medium</v>
      </c>
    </row>
    <row r="52" spans="1:26" x14ac:dyDescent="0.3">
      <c r="A52" s="12" t="s">
        <v>304</v>
      </c>
      <c r="B52" s="12" t="s">
        <v>75</v>
      </c>
      <c r="C52" s="12" t="s">
        <v>146</v>
      </c>
      <c r="D52" s="12" t="s">
        <v>9</v>
      </c>
      <c r="E52" s="12" t="s">
        <v>277</v>
      </c>
      <c r="F52" s="12" t="s">
        <v>9</v>
      </c>
      <c r="G52" s="12" t="s">
        <v>217</v>
      </c>
      <c r="H52" s="12" t="s">
        <v>239</v>
      </c>
      <c r="I52" s="14">
        <v>46011</v>
      </c>
      <c r="J52" s="14">
        <v>46025</v>
      </c>
      <c r="K52" s="12">
        <v>16</v>
      </c>
      <c r="L52" s="12" t="s">
        <v>229</v>
      </c>
      <c r="M52" s="12"/>
      <c r="N52" t="str">
        <f>IFERROR(VLOOKUP($A52,#REF!,13,FALSE),"")</f>
        <v/>
      </c>
      <c r="O52" t="str">
        <f>IFERROR(VLOOKUP($A52,#REF!,10,FALSE),"")</f>
        <v/>
      </c>
      <c r="P52" t="str">
        <f>IFERROR(VLOOKUP($A52,#REF!,7,FALSE),"")</f>
        <v/>
      </c>
      <c r="Q52" t="str">
        <f>IFERROR(VLOOKUP($A52,#REF!,6,FALSE),"")</f>
        <v/>
      </c>
      <c r="R52" s="12">
        <f t="shared" si="14"/>
        <v>1</v>
      </c>
      <c r="S52" s="12">
        <f t="shared" si="15"/>
        <v>0</v>
      </c>
      <c r="T52" s="12" t="str">
        <f t="shared" si="18"/>
        <v/>
      </c>
      <c r="U52" s="12">
        <f t="shared" si="16"/>
        <v>2025</v>
      </c>
      <c r="V52" s="12" t="str">
        <f t="shared" si="17"/>
        <v>Q4</v>
      </c>
      <c r="W52" s="12">
        <f t="shared" si="19"/>
        <v>2026</v>
      </c>
      <c r="X52" s="12" t="str">
        <f t="shared" si="20"/>
        <v>Q1</v>
      </c>
      <c r="Y52" s="12" t="str">
        <f t="shared" si="21"/>
        <v/>
      </c>
      <c r="Z52" s="12" t="str">
        <f t="shared" si="22"/>
        <v>Short</v>
      </c>
    </row>
    <row r="53" spans="1:26" x14ac:dyDescent="0.3">
      <c r="A53" s="12" t="s">
        <v>305</v>
      </c>
      <c r="B53" s="12" t="s">
        <v>41</v>
      </c>
      <c r="C53" s="12" t="s">
        <v>122</v>
      </c>
      <c r="D53" s="12" t="s">
        <v>8</v>
      </c>
      <c r="E53" s="12" t="s">
        <v>221</v>
      </c>
      <c r="F53" s="12" t="s">
        <v>20</v>
      </c>
      <c r="G53" s="12" t="s">
        <v>217</v>
      </c>
      <c r="H53" s="12" t="s">
        <v>222</v>
      </c>
      <c r="I53" s="14">
        <v>45841</v>
      </c>
      <c r="J53" s="14">
        <v>45862</v>
      </c>
      <c r="K53" s="12">
        <v>24</v>
      </c>
      <c r="L53" s="12" t="s">
        <v>240</v>
      </c>
      <c r="M53" s="12"/>
      <c r="N53" t="str">
        <f>IFERROR(VLOOKUP($A53,#REF!,13,FALSE),"")</f>
        <v/>
      </c>
      <c r="O53" t="str">
        <f>IFERROR(VLOOKUP($A53,#REF!,10,FALSE),"")</f>
        <v/>
      </c>
      <c r="P53" t="str">
        <f>IFERROR(VLOOKUP($A53,#REF!,7,FALSE),"")</f>
        <v/>
      </c>
      <c r="Q53" t="str">
        <f>IFERROR(VLOOKUP($A53,#REF!,6,FALSE),"")</f>
        <v/>
      </c>
      <c r="R53" s="12">
        <f t="shared" si="14"/>
        <v>1</v>
      </c>
      <c r="S53" s="12">
        <f t="shared" si="15"/>
        <v>0</v>
      </c>
      <c r="T53" s="12" t="str">
        <f t="shared" si="18"/>
        <v/>
      </c>
      <c r="U53" s="12">
        <f t="shared" si="16"/>
        <v>2025</v>
      </c>
      <c r="V53" s="12" t="str">
        <f t="shared" si="17"/>
        <v>Q3</v>
      </c>
      <c r="W53" s="12">
        <f t="shared" si="19"/>
        <v>2025</v>
      </c>
      <c r="X53" s="12" t="str">
        <f t="shared" si="20"/>
        <v>Q3</v>
      </c>
      <c r="Y53" s="12" t="str">
        <f t="shared" si="21"/>
        <v/>
      </c>
      <c r="Z53" s="12" t="str">
        <f t="shared" si="22"/>
        <v>Medium</v>
      </c>
    </row>
    <row r="54" spans="1:26" x14ac:dyDescent="0.3">
      <c r="A54" s="12" t="s">
        <v>306</v>
      </c>
      <c r="B54" s="12" t="s">
        <v>69</v>
      </c>
      <c r="C54" s="12" t="s">
        <v>141</v>
      </c>
      <c r="D54" s="12" t="s">
        <v>9</v>
      </c>
      <c r="E54" s="12" t="s">
        <v>238</v>
      </c>
      <c r="F54" s="12" t="s">
        <v>20</v>
      </c>
      <c r="G54" s="12" t="s">
        <v>217</v>
      </c>
      <c r="H54" s="12" t="s">
        <v>239</v>
      </c>
      <c r="I54" s="14">
        <v>45666</v>
      </c>
      <c r="J54" s="14">
        <v>45680</v>
      </c>
      <c r="K54" s="12">
        <v>16</v>
      </c>
      <c r="L54" s="12" t="s">
        <v>219</v>
      </c>
      <c r="M54" s="12">
        <v>74</v>
      </c>
      <c r="N54" t="str">
        <f>IFERROR(VLOOKUP($A54,#REF!,13,FALSE),"")</f>
        <v/>
      </c>
      <c r="O54" t="str">
        <f>IFERROR(VLOOKUP($A54,#REF!,10,FALSE),"")</f>
        <v/>
      </c>
      <c r="P54" t="str">
        <f>IFERROR(VLOOKUP($A54,#REF!,7,FALSE),"")</f>
        <v/>
      </c>
      <c r="Q54" t="str">
        <f>IFERROR(VLOOKUP($A54,#REF!,6,FALSE),"")</f>
        <v/>
      </c>
      <c r="R54" s="12">
        <f t="shared" si="14"/>
        <v>1</v>
      </c>
      <c r="S54" s="12">
        <f t="shared" si="15"/>
        <v>1</v>
      </c>
      <c r="T54" s="12">
        <f t="shared" si="18"/>
        <v>1</v>
      </c>
      <c r="U54" s="12">
        <f t="shared" si="16"/>
        <v>2025</v>
      </c>
      <c r="V54" s="12" t="str">
        <f t="shared" si="17"/>
        <v>Q1</v>
      </c>
      <c r="W54" s="12">
        <f t="shared" si="19"/>
        <v>2025</v>
      </c>
      <c r="X54" s="12" t="str">
        <f t="shared" si="20"/>
        <v>Q1</v>
      </c>
      <c r="Y54" s="12" t="str">
        <f t="shared" si="21"/>
        <v>Good</v>
      </c>
      <c r="Z54" s="12" t="str">
        <f t="shared" si="22"/>
        <v>Short</v>
      </c>
    </row>
    <row r="55" spans="1:26" x14ac:dyDescent="0.3">
      <c r="A55" s="12" t="s">
        <v>307</v>
      </c>
      <c r="B55" s="12" t="s">
        <v>63</v>
      </c>
      <c r="C55" s="12" t="s">
        <v>135</v>
      </c>
      <c r="D55" s="12" t="s">
        <v>7</v>
      </c>
      <c r="E55" s="12" t="s">
        <v>286</v>
      </c>
      <c r="F55" s="12" t="s">
        <v>287</v>
      </c>
      <c r="G55" s="12" t="s">
        <v>217</v>
      </c>
      <c r="H55" s="12" t="s">
        <v>249</v>
      </c>
      <c r="I55" s="14">
        <v>45736</v>
      </c>
      <c r="J55" s="14">
        <v>45763</v>
      </c>
      <c r="K55" s="12">
        <v>30</v>
      </c>
      <c r="L55" s="12" t="s">
        <v>219</v>
      </c>
      <c r="M55" s="12">
        <v>89</v>
      </c>
      <c r="N55" t="str">
        <f>IFERROR(VLOOKUP($A55,#REF!,13,FALSE),"")</f>
        <v/>
      </c>
      <c r="O55" t="str">
        <f>IFERROR(VLOOKUP($A55,#REF!,10,FALSE),"")</f>
        <v/>
      </c>
      <c r="P55" t="str">
        <f>IFERROR(VLOOKUP($A55,#REF!,7,FALSE),"")</f>
        <v/>
      </c>
      <c r="Q55" t="str">
        <f>IFERROR(VLOOKUP($A55,#REF!,6,FALSE),"")</f>
        <v/>
      </c>
      <c r="R55" s="12">
        <f t="shared" si="14"/>
        <v>1</v>
      </c>
      <c r="S55" s="12">
        <f t="shared" si="15"/>
        <v>1</v>
      </c>
      <c r="T55" s="12">
        <f t="shared" si="18"/>
        <v>1</v>
      </c>
      <c r="U55" s="12">
        <f t="shared" si="16"/>
        <v>2025</v>
      </c>
      <c r="V55" s="12" t="str">
        <f t="shared" si="17"/>
        <v>Q1</v>
      </c>
      <c r="W55" s="12">
        <f t="shared" si="19"/>
        <v>2025</v>
      </c>
      <c r="X55" s="12" t="str">
        <f t="shared" si="20"/>
        <v>Q2</v>
      </c>
      <c r="Y55" s="12" t="str">
        <f t="shared" si="21"/>
        <v>Excellent</v>
      </c>
      <c r="Z55" s="12" t="str">
        <f t="shared" si="22"/>
        <v>Medium</v>
      </c>
    </row>
    <row r="56" spans="1:26" x14ac:dyDescent="0.3">
      <c r="A56" s="12" t="s">
        <v>308</v>
      </c>
      <c r="B56" s="12" t="s">
        <v>99</v>
      </c>
      <c r="C56" s="12" t="s">
        <v>163</v>
      </c>
      <c r="D56" s="12" t="s">
        <v>11</v>
      </c>
      <c r="E56" s="12" t="s">
        <v>273</v>
      </c>
      <c r="F56" s="12" t="s">
        <v>191</v>
      </c>
      <c r="G56" s="12" t="s">
        <v>217</v>
      </c>
      <c r="H56" s="12" t="s">
        <v>236</v>
      </c>
      <c r="I56" s="14">
        <v>45921</v>
      </c>
      <c r="J56" s="14">
        <v>45937</v>
      </c>
      <c r="K56" s="12">
        <v>18</v>
      </c>
      <c r="L56" s="12" t="s">
        <v>240</v>
      </c>
      <c r="M56" s="12"/>
      <c r="N56" t="str">
        <f>IFERROR(VLOOKUP($A56,#REF!,13,FALSE),"")</f>
        <v/>
      </c>
      <c r="O56" t="str">
        <f>IFERROR(VLOOKUP($A56,#REF!,10,FALSE),"")</f>
        <v/>
      </c>
      <c r="P56" t="str">
        <f>IFERROR(VLOOKUP($A56,#REF!,7,FALSE),"")</f>
        <v/>
      </c>
      <c r="Q56" t="str">
        <f>IFERROR(VLOOKUP($A56,#REF!,6,FALSE),"")</f>
        <v/>
      </c>
      <c r="R56" s="12">
        <f t="shared" si="14"/>
        <v>1</v>
      </c>
      <c r="S56" s="12">
        <f t="shared" si="15"/>
        <v>0</v>
      </c>
      <c r="T56" s="12" t="str">
        <f t="shared" si="18"/>
        <v/>
      </c>
      <c r="U56" s="12">
        <f t="shared" si="16"/>
        <v>2025</v>
      </c>
      <c r="V56" s="12" t="str">
        <f t="shared" si="17"/>
        <v>Q3</v>
      </c>
      <c r="W56" s="12">
        <f t="shared" si="19"/>
        <v>2025</v>
      </c>
      <c r="X56" s="12" t="str">
        <f t="shared" si="20"/>
        <v>Q4</v>
      </c>
      <c r="Y56" s="12" t="str">
        <f t="shared" si="21"/>
        <v/>
      </c>
      <c r="Z56" s="12" t="str">
        <f t="shared" si="22"/>
        <v>Short</v>
      </c>
    </row>
    <row r="57" spans="1:26" x14ac:dyDescent="0.3">
      <c r="A57" s="12" t="s">
        <v>309</v>
      </c>
      <c r="B57" s="12" t="s">
        <v>93</v>
      </c>
      <c r="C57" s="12" t="s">
        <v>284</v>
      </c>
      <c r="D57" s="12" t="s">
        <v>12</v>
      </c>
      <c r="E57" s="12" t="s">
        <v>310</v>
      </c>
      <c r="F57" s="12" t="s">
        <v>18</v>
      </c>
      <c r="G57" s="12" t="s">
        <v>217</v>
      </c>
      <c r="H57" s="12" t="s">
        <v>311</v>
      </c>
      <c r="I57" s="14">
        <v>45880</v>
      </c>
      <c r="J57" s="14">
        <v>45920</v>
      </c>
      <c r="K57" s="12">
        <v>45</v>
      </c>
      <c r="L57" s="12" t="s">
        <v>261</v>
      </c>
      <c r="M57" s="12">
        <v>36</v>
      </c>
      <c r="N57" t="str">
        <f>IFERROR(VLOOKUP($A57,#REF!,13,FALSE),"")</f>
        <v/>
      </c>
      <c r="O57" t="str">
        <f>IFERROR(VLOOKUP($A57,#REF!,10,FALSE),"")</f>
        <v/>
      </c>
      <c r="P57" t="str">
        <f>IFERROR(VLOOKUP($A57,#REF!,7,FALSE),"")</f>
        <v/>
      </c>
      <c r="Q57" t="str">
        <f>IFERROR(VLOOKUP($A57,#REF!,6,FALSE),"")</f>
        <v/>
      </c>
      <c r="R57" s="12">
        <f t="shared" si="14"/>
        <v>1</v>
      </c>
      <c r="S57" s="12">
        <f t="shared" si="15"/>
        <v>0</v>
      </c>
      <c r="T57" s="12">
        <f t="shared" si="18"/>
        <v>0</v>
      </c>
      <c r="U57" s="12">
        <f t="shared" si="16"/>
        <v>2025</v>
      </c>
      <c r="V57" s="12" t="str">
        <f t="shared" si="17"/>
        <v>Q3</v>
      </c>
      <c r="W57" s="12">
        <f t="shared" si="19"/>
        <v>2025</v>
      </c>
      <c r="X57" s="12" t="str">
        <f t="shared" si="20"/>
        <v>Q3</v>
      </c>
      <c r="Y57" s="12" t="str">
        <f t="shared" si="21"/>
        <v>Needs Improvement</v>
      </c>
      <c r="Z57" s="12" t="str">
        <f t="shared" si="22"/>
        <v>Long</v>
      </c>
    </row>
    <row r="58" spans="1:26" x14ac:dyDescent="0.3">
      <c r="A58" s="12" t="s">
        <v>312</v>
      </c>
      <c r="B58" s="12" t="s">
        <v>109</v>
      </c>
      <c r="C58" s="12" t="s">
        <v>170</v>
      </c>
      <c r="D58" s="12" t="s">
        <v>13</v>
      </c>
      <c r="E58" s="12" t="s">
        <v>251</v>
      </c>
      <c r="F58" s="12" t="s">
        <v>252</v>
      </c>
      <c r="G58" s="12" t="s">
        <v>217</v>
      </c>
      <c r="H58" s="12" t="s">
        <v>236</v>
      </c>
      <c r="I58" s="14">
        <v>45935</v>
      </c>
      <c r="J58" s="14">
        <v>45963</v>
      </c>
      <c r="K58" s="12">
        <v>32</v>
      </c>
      <c r="L58" s="12" t="s">
        <v>219</v>
      </c>
      <c r="M58" s="12">
        <v>71</v>
      </c>
      <c r="N58" t="str">
        <f>IFERROR(VLOOKUP($A58,#REF!,13,FALSE),"")</f>
        <v/>
      </c>
      <c r="O58" t="str">
        <f>IFERROR(VLOOKUP($A58,#REF!,10,FALSE),"")</f>
        <v/>
      </c>
      <c r="P58" t="str">
        <f>IFERROR(VLOOKUP($A58,#REF!,7,FALSE),"")</f>
        <v/>
      </c>
      <c r="Q58" t="str">
        <f>IFERROR(VLOOKUP($A58,#REF!,6,FALSE),"")</f>
        <v/>
      </c>
      <c r="R58" s="12">
        <f t="shared" si="14"/>
        <v>1</v>
      </c>
      <c r="S58" s="12">
        <f t="shared" si="15"/>
        <v>1</v>
      </c>
      <c r="T58" s="12">
        <f t="shared" si="18"/>
        <v>1</v>
      </c>
      <c r="U58" s="12">
        <f t="shared" si="16"/>
        <v>2025</v>
      </c>
      <c r="V58" s="12" t="str">
        <f t="shared" si="17"/>
        <v>Q4</v>
      </c>
      <c r="W58" s="12">
        <f t="shared" si="19"/>
        <v>2025</v>
      </c>
      <c r="X58" s="12" t="str">
        <f t="shared" si="20"/>
        <v>Q4</v>
      </c>
      <c r="Y58" s="12" t="str">
        <f t="shared" si="21"/>
        <v>Good</v>
      </c>
      <c r="Z58" s="12" t="str">
        <f t="shared" si="22"/>
        <v>Medium</v>
      </c>
    </row>
    <row r="59" spans="1:26" x14ac:dyDescent="0.3">
      <c r="A59" s="12" t="s">
        <v>313</v>
      </c>
      <c r="B59" s="12" t="s">
        <v>51</v>
      </c>
      <c r="C59" s="12" t="s">
        <v>127</v>
      </c>
      <c r="D59" s="12" t="s">
        <v>7</v>
      </c>
      <c r="E59" s="12" t="s">
        <v>314</v>
      </c>
      <c r="F59" s="12" t="s">
        <v>232</v>
      </c>
      <c r="G59" s="12" t="s">
        <v>217</v>
      </c>
      <c r="H59" s="12" t="s">
        <v>233</v>
      </c>
      <c r="I59" s="14">
        <v>45837</v>
      </c>
      <c r="J59" s="14">
        <v>45855</v>
      </c>
      <c r="K59" s="12">
        <v>20</v>
      </c>
      <c r="L59" s="12" t="s">
        <v>229</v>
      </c>
      <c r="M59" s="12"/>
      <c r="N59" t="str">
        <f>IFERROR(VLOOKUP($A59,#REF!,13,FALSE),"")</f>
        <v/>
      </c>
      <c r="O59" t="str">
        <f>IFERROR(VLOOKUP($A59,#REF!,10,FALSE),"")</f>
        <v/>
      </c>
      <c r="P59" t="str">
        <f>IFERROR(VLOOKUP($A59,#REF!,7,FALSE),"")</f>
        <v/>
      </c>
      <c r="Q59" t="str">
        <f>IFERROR(VLOOKUP($A59,#REF!,6,FALSE),"")</f>
        <v/>
      </c>
      <c r="R59" s="12">
        <f t="shared" si="14"/>
        <v>1</v>
      </c>
      <c r="S59" s="12">
        <f t="shared" si="15"/>
        <v>0</v>
      </c>
      <c r="T59" s="12" t="str">
        <f t="shared" si="18"/>
        <v/>
      </c>
      <c r="U59" s="12">
        <f t="shared" si="16"/>
        <v>2025</v>
      </c>
      <c r="V59" s="12" t="str">
        <f t="shared" si="17"/>
        <v>Q2</v>
      </c>
      <c r="W59" s="12">
        <f t="shared" si="19"/>
        <v>2025</v>
      </c>
      <c r="X59" s="12" t="str">
        <f t="shared" si="20"/>
        <v>Q3</v>
      </c>
      <c r="Y59" s="12" t="str">
        <f t="shared" si="21"/>
        <v/>
      </c>
      <c r="Z59" s="12" t="str">
        <f t="shared" si="22"/>
        <v>Medium</v>
      </c>
    </row>
    <row r="60" spans="1:26" x14ac:dyDescent="0.3">
      <c r="A60" s="12" t="s">
        <v>315</v>
      </c>
      <c r="B60" s="12" t="s">
        <v>88</v>
      </c>
      <c r="C60" s="12" t="s">
        <v>154</v>
      </c>
      <c r="D60" s="12" t="s">
        <v>12</v>
      </c>
      <c r="E60" s="12" t="s">
        <v>235</v>
      </c>
      <c r="F60" s="12" t="s">
        <v>193</v>
      </c>
      <c r="G60" s="12" t="s">
        <v>217</v>
      </c>
      <c r="H60" s="12" t="s">
        <v>236</v>
      </c>
      <c r="I60" s="14">
        <v>46008</v>
      </c>
      <c r="J60" s="14">
        <v>46035</v>
      </c>
      <c r="K60" s="12">
        <v>30</v>
      </c>
      <c r="L60" s="12" t="s">
        <v>219</v>
      </c>
      <c r="M60" s="12">
        <v>100</v>
      </c>
      <c r="N60" t="str">
        <f>IFERROR(VLOOKUP($A60,#REF!,13,FALSE),"")</f>
        <v/>
      </c>
      <c r="O60" t="str">
        <f>IFERROR(VLOOKUP($A60,#REF!,10,FALSE),"")</f>
        <v/>
      </c>
      <c r="P60" t="str">
        <f>IFERROR(VLOOKUP($A60,#REF!,7,FALSE),"")</f>
        <v/>
      </c>
      <c r="Q60" t="str">
        <f>IFERROR(VLOOKUP($A60,#REF!,6,FALSE),"")</f>
        <v/>
      </c>
      <c r="R60" s="12">
        <f t="shared" si="14"/>
        <v>1</v>
      </c>
      <c r="S60" s="12">
        <f t="shared" si="15"/>
        <v>1</v>
      </c>
      <c r="T60" s="12">
        <f t="shared" si="18"/>
        <v>1</v>
      </c>
      <c r="U60" s="12">
        <f t="shared" si="16"/>
        <v>2025</v>
      </c>
      <c r="V60" s="12" t="str">
        <f t="shared" si="17"/>
        <v>Q4</v>
      </c>
      <c r="W60" s="12">
        <f t="shared" si="19"/>
        <v>2026</v>
      </c>
      <c r="X60" s="12" t="str">
        <f t="shared" si="20"/>
        <v>Q1</v>
      </c>
      <c r="Y60" s="12" t="str">
        <f t="shared" si="21"/>
        <v>Excellent</v>
      </c>
      <c r="Z60" s="12" t="str">
        <f t="shared" si="22"/>
        <v>Medium</v>
      </c>
    </row>
    <row r="61" spans="1:26" x14ac:dyDescent="0.3">
      <c r="A61" s="12" t="s">
        <v>316</v>
      </c>
      <c r="B61" s="12" t="s">
        <v>61</v>
      </c>
      <c r="C61" s="12" t="s">
        <v>134</v>
      </c>
      <c r="D61" s="12" t="s">
        <v>7</v>
      </c>
      <c r="E61" s="12" t="s">
        <v>246</v>
      </c>
      <c r="F61" s="12" t="s">
        <v>232</v>
      </c>
      <c r="G61" s="12" t="s">
        <v>217</v>
      </c>
      <c r="H61" s="12" t="s">
        <v>236</v>
      </c>
      <c r="I61" s="14">
        <v>46006</v>
      </c>
      <c r="J61" s="14">
        <v>46051</v>
      </c>
      <c r="K61" s="12">
        <v>50</v>
      </c>
      <c r="L61" s="12" t="s">
        <v>240</v>
      </c>
      <c r="M61" s="12"/>
      <c r="N61" t="str">
        <f>IFERROR(VLOOKUP($A61,#REF!,13,FALSE),"")</f>
        <v/>
      </c>
      <c r="O61" t="str">
        <f>IFERROR(VLOOKUP($A61,#REF!,10,FALSE),"")</f>
        <v/>
      </c>
      <c r="P61" t="str">
        <f>IFERROR(VLOOKUP($A61,#REF!,7,FALSE),"")</f>
        <v/>
      </c>
      <c r="Q61" t="str">
        <f>IFERROR(VLOOKUP($A61,#REF!,6,FALSE),"")</f>
        <v/>
      </c>
      <c r="R61" s="12">
        <f t="shared" si="14"/>
        <v>1</v>
      </c>
      <c r="S61" s="12">
        <f t="shared" si="15"/>
        <v>0</v>
      </c>
      <c r="T61" s="12" t="str">
        <f t="shared" si="18"/>
        <v/>
      </c>
      <c r="U61" s="12">
        <f t="shared" si="16"/>
        <v>2025</v>
      </c>
      <c r="V61" s="12" t="str">
        <f t="shared" si="17"/>
        <v>Q4</v>
      </c>
      <c r="W61" s="12">
        <f t="shared" si="19"/>
        <v>2026</v>
      </c>
      <c r="X61" s="12" t="str">
        <f t="shared" si="20"/>
        <v>Q1</v>
      </c>
      <c r="Y61" s="12" t="str">
        <f t="shared" si="21"/>
        <v/>
      </c>
      <c r="Z61" s="12" t="str">
        <f t="shared" si="22"/>
        <v>Long</v>
      </c>
    </row>
    <row r="62" spans="1:26" x14ac:dyDescent="0.3">
      <c r="A62" s="12" t="s">
        <v>317</v>
      </c>
      <c r="B62" s="12" t="s">
        <v>109</v>
      </c>
      <c r="C62" s="12" t="s">
        <v>170</v>
      </c>
      <c r="D62" s="12" t="s">
        <v>13</v>
      </c>
      <c r="E62" s="12" t="s">
        <v>251</v>
      </c>
      <c r="F62" s="12" t="s">
        <v>252</v>
      </c>
      <c r="G62" s="12" t="s">
        <v>217</v>
      </c>
      <c r="H62" s="12" t="s">
        <v>236</v>
      </c>
      <c r="I62" s="14">
        <v>45906</v>
      </c>
      <c r="J62" s="14">
        <v>45934</v>
      </c>
      <c r="K62" s="12">
        <v>32</v>
      </c>
      <c r="L62" s="12" t="s">
        <v>240</v>
      </c>
      <c r="M62" s="12"/>
      <c r="N62" t="str">
        <f>IFERROR(VLOOKUP($A62,#REF!,13,FALSE),"")</f>
        <v/>
      </c>
      <c r="O62" t="str">
        <f>IFERROR(VLOOKUP($A62,#REF!,10,FALSE),"")</f>
        <v/>
      </c>
      <c r="P62" t="str">
        <f>IFERROR(VLOOKUP($A62,#REF!,7,FALSE),"")</f>
        <v/>
      </c>
      <c r="Q62" t="str">
        <f>IFERROR(VLOOKUP($A62,#REF!,6,FALSE),"")</f>
        <v/>
      </c>
      <c r="R62" s="12">
        <f t="shared" si="14"/>
        <v>1</v>
      </c>
      <c r="S62" s="12">
        <f t="shared" si="15"/>
        <v>0</v>
      </c>
      <c r="T62" s="12" t="str">
        <f t="shared" si="18"/>
        <v/>
      </c>
      <c r="U62" s="12">
        <f t="shared" si="16"/>
        <v>2025</v>
      </c>
      <c r="V62" s="12" t="str">
        <f t="shared" si="17"/>
        <v>Q3</v>
      </c>
      <c r="W62" s="12">
        <f t="shared" si="19"/>
        <v>2025</v>
      </c>
      <c r="X62" s="12" t="str">
        <f t="shared" si="20"/>
        <v>Q4</v>
      </c>
      <c r="Y62" s="12" t="str">
        <f t="shared" si="21"/>
        <v/>
      </c>
      <c r="Z62" s="12" t="str">
        <f t="shared" si="22"/>
        <v>Medium</v>
      </c>
    </row>
    <row r="63" spans="1:26" x14ac:dyDescent="0.3">
      <c r="A63" s="12" t="s">
        <v>318</v>
      </c>
      <c r="B63" s="12" t="s">
        <v>58</v>
      </c>
      <c r="C63" s="12" t="s">
        <v>132</v>
      </c>
      <c r="D63" s="12" t="s">
        <v>7</v>
      </c>
      <c r="E63" s="12" t="s">
        <v>319</v>
      </c>
      <c r="F63" s="12" t="s">
        <v>18</v>
      </c>
      <c r="G63" s="12" t="s">
        <v>217</v>
      </c>
      <c r="H63" s="12" t="s">
        <v>311</v>
      </c>
      <c r="I63" s="14">
        <v>45753</v>
      </c>
      <c r="J63" s="14">
        <v>45774</v>
      </c>
      <c r="K63" s="12">
        <v>24</v>
      </c>
      <c r="L63" s="12" t="s">
        <v>261</v>
      </c>
      <c r="M63" s="12">
        <v>33</v>
      </c>
      <c r="N63" t="str">
        <f>IFERROR(VLOOKUP($A63,#REF!,13,FALSE),"")</f>
        <v/>
      </c>
      <c r="O63" t="str">
        <f>IFERROR(VLOOKUP($A63,#REF!,10,FALSE),"")</f>
        <v/>
      </c>
      <c r="P63" t="str">
        <f>IFERROR(VLOOKUP($A63,#REF!,7,FALSE),"")</f>
        <v/>
      </c>
      <c r="Q63" t="str">
        <f>IFERROR(VLOOKUP($A63,#REF!,6,FALSE),"")</f>
        <v/>
      </c>
      <c r="R63" s="12">
        <f t="shared" si="14"/>
        <v>1</v>
      </c>
      <c r="S63" s="12">
        <f t="shared" si="15"/>
        <v>0</v>
      </c>
      <c r="T63" s="12">
        <f t="shared" si="18"/>
        <v>0</v>
      </c>
      <c r="U63" s="12">
        <f t="shared" si="16"/>
        <v>2025</v>
      </c>
      <c r="V63" s="12" t="str">
        <f t="shared" si="17"/>
        <v>Q2</v>
      </c>
      <c r="W63" s="12">
        <f t="shared" si="19"/>
        <v>2025</v>
      </c>
      <c r="X63" s="12" t="str">
        <f t="shared" si="20"/>
        <v>Q2</v>
      </c>
      <c r="Y63" s="12" t="str">
        <f t="shared" si="21"/>
        <v>Needs Improvement</v>
      </c>
      <c r="Z63" s="12" t="str">
        <f t="shared" si="22"/>
        <v>Medium</v>
      </c>
    </row>
    <row r="64" spans="1:26" x14ac:dyDescent="0.3">
      <c r="A64" s="12" t="s">
        <v>320</v>
      </c>
      <c r="B64" s="12" t="s">
        <v>82</v>
      </c>
      <c r="C64" s="12" t="s">
        <v>149</v>
      </c>
      <c r="D64" s="12" t="s">
        <v>10</v>
      </c>
      <c r="E64" s="12" t="s">
        <v>260</v>
      </c>
      <c r="F64" s="12" t="s">
        <v>10</v>
      </c>
      <c r="G64" s="12" t="s">
        <v>217</v>
      </c>
      <c r="H64" s="12" t="s">
        <v>236</v>
      </c>
      <c r="I64" s="14">
        <v>45855</v>
      </c>
      <c r="J64" s="14">
        <v>45880</v>
      </c>
      <c r="K64" s="12">
        <v>28</v>
      </c>
      <c r="L64" s="12" t="s">
        <v>219</v>
      </c>
      <c r="M64" s="12">
        <v>83</v>
      </c>
      <c r="N64" t="str">
        <f>IFERROR(VLOOKUP($A64,#REF!,13,FALSE),"")</f>
        <v/>
      </c>
      <c r="O64" t="str">
        <f>IFERROR(VLOOKUP($A64,#REF!,10,FALSE),"")</f>
        <v/>
      </c>
      <c r="P64" t="str">
        <f>IFERROR(VLOOKUP($A64,#REF!,7,FALSE),"")</f>
        <v/>
      </c>
      <c r="Q64" t="str">
        <f>IFERROR(VLOOKUP($A64,#REF!,6,FALSE),"")</f>
        <v/>
      </c>
      <c r="R64" s="12">
        <f t="shared" si="14"/>
        <v>1</v>
      </c>
      <c r="S64" s="12">
        <f t="shared" si="15"/>
        <v>1</v>
      </c>
      <c r="T64" s="12">
        <f t="shared" si="18"/>
        <v>1</v>
      </c>
      <c r="U64" s="12">
        <f t="shared" si="16"/>
        <v>2025</v>
      </c>
      <c r="V64" s="12" t="str">
        <f t="shared" si="17"/>
        <v>Q3</v>
      </c>
      <c r="W64" s="12">
        <f t="shared" si="19"/>
        <v>2025</v>
      </c>
      <c r="X64" s="12" t="str">
        <f t="shared" si="20"/>
        <v>Q3</v>
      </c>
      <c r="Y64" s="12" t="str">
        <f t="shared" si="21"/>
        <v>Good</v>
      </c>
      <c r="Z64" s="12" t="str">
        <f t="shared" si="22"/>
        <v>Medium</v>
      </c>
    </row>
    <row r="65" spans="1:26" x14ac:dyDescent="0.3">
      <c r="A65" s="12" t="s">
        <v>321</v>
      </c>
      <c r="B65" s="12" t="s">
        <v>66</v>
      </c>
      <c r="C65" s="12" t="s">
        <v>138</v>
      </c>
      <c r="D65" s="12" t="s">
        <v>7</v>
      </c>
      <c r="E65" s="12" t="s">
        <v>314</v>
      </c>
      <c r="F65" s="12" t="s">
        <v>232</v>
      </c>
      <c r="G65" s="12" t="s">
        <v>217</v>
      </c>
      <c r="H65" s="12" t="s">
        <v>233</v>
      </c>
      <c r="I65" s="14">
        <v>45869</v>
      </c>
      <c r="J65" s="14">
        <v>45887</v>
      </c>
      <c r="K65" s="12">
        <v>20</v>
      </c>
      <c r="L65" s="12" t="s">
        <v>229</v>
      </c>
      <c r="M65" s="12"/>
      <c r="N65" t="str">
        <f>IFERROR(VLOOKUP($A65,#REF!,13,FALSE),"")</f>
        <v/>
      </c>
      <c r="O65" t="str">
        <f>IFERROR(VLOOKUP($A65,#REF!,10,FALSE),"")</f>
        <v/>
      </c>
      <c r="P65" t="str">
        <f>IFERROR(VLOOKUP($A65,#REF!,7,FALSE),"")</f>
        <v/>
      </c>
      <c r="Q65" t="str">
        <f>IFERROR(VLOOKUP($A65,#REF!,6,FALSE),"")</f>
        <v/>
      </c>
      <c r="R65" s="12">
        <f t="shared" si="14"/>
        <v>1</v>
      </c>
      <c r="S65" s="12">
        <f t="shared" si="15"/>
        <v>0</v>
      </c>
      <c r="T65" s="12" t="str">
        <f t="shared" si="18"/>
        <v/>
      </c>
      <c r="U65" s="12">
        <f t="shared" si="16"/>
        <v>2025</v>
      </c>
      <c r="V65" s="12" t="str">
        <f t="shared" si="17"/>
        <v>Q3</v>
      </c>
      <c r="W65" s="12">
        <f t="shared" si="19"/>
        <v>2025</v>
      </c>
      <c r="X65" s="12" t="str">
        <f t="shared" si="20"/>
        <v>Q3</v>
      </c>
      <c r="Y65" s="12" t="str">
        <f t="shared" si="21"/>
        <v/>
      </c>
      <c r="Z65" s="12" t="str">
        <f t="shared" si="22"/>
        <v>Medium</v>
      </c>
    </row>
    <row r="66" spans="1:26" x14ac:dyDescent="0.3">
      <c r="A66" s="12" t="s">
        <v>322</v>
      </c>
      <c r="B66" s="12" t="s">
        <v>72</v>
      </c>
      <c r="C66" s="12" t="s">
        <v>172</v>
      </c>
      <c r="D66" s="12" t="s">
        <v>9</v>
      </c>
      <c r="E66" s="12" t="s">
        <v>238</v>
      </c>
      <c r="F66" s="12" t="s">
        <v>20</v>
      </c>
      <c r="G66" s="12" t="s">
        <v>217</v>
      </c>
      <c r="H66" s="12" t="s">
        <v>239</v>
      </c>
      <c r="I66" s="14">
        <v>45994</v>
      </c>
      <c r="J66" s="14">
        <v>46008</v>
      </c>
      <c r="K66" s="12">
        <v>16</v>
      </c>
      <c r="L66" s="12" t="s">
        <v>219</v>
      </c>
      <c r="M66" s="12">
        <v>94</v>
      </c>
      <c r="N66" t="str">
        <f>IFERROR(VLOOKUP($A66,#REF!,13,FALSE),"")</f>
        <v/>
      </c>
      <c r="O66" t="str">
        <f>IFERROR(VLOOKUP($A66,#REF!,10,FALSE),"")</f>
        <v/>
      </c>
      <c r="P66" t="str">
        <f>IFERROR(VLOOKUP($A66,#REF!,7,FALSE),"")</f>
        <v/>
      </c>
      <c r="Q66" t="str">
        <f>IFERROR(VLOOKUP($A66,#REF!,6,FALSE),"")</f>
        <v/>
      </c>
      <c r="R66" s="12">
        <f t="shared" si="14"/>
        <v>1</v>
      </c>
      <c r="S66" s="12">
        <f t="shared" si="15"/>
        <v>1</v>
      </c>
      <c r="T66" s="12">
        <f t="shared" si="18"/>
        <v>1</v>
      </c>
      <c r="U66" s="12">
        <f t="shared" si="16"/>
        <v>2025</v>
      </c>
      <c r="V66" s="12" t="str">
        <f t="shared" si="17"/>
        <v>Q4</v>
      </c>
      <c r="W66" s="12">
        <f t="shared" si="19"/>
        <v>2025</v>
      </c>
      <c r="X66" s="12" t="str">
        <f t="shared" si="20"/>
        <v>Q4</v>
      </c>
      <c r="Y66" s="12" t="str">
        <f t="shared" si="21"/>
        <v>Excellent</v>
      </c>
      <c r="Z66" s="12" t="str">
        <f t="shared" si="22"/>
        <v>Short</v>
      </c>
    </row>
    <row r="67" spans="1:26" x14ac:dyDescent="0.3">
      <c r="A67" s="12" t="s">
        <v>323</v>
      </c>
      <c r="B67" s="12" t="s">
        <v>110</v>
      </c>
      <c r="C67" s="12" t="s">
        <v>171</v>
      </c>
      <c r="D67" s="12" t="s">
        <v>13</v>
      </c>
      <c r="E67" s="12" t="s">
        <v>257</v>
      </c>
      <c r="F67" s="12" t="s">
        <v>252</v>
      </c>
      <c r="G67" s="12" t="s">
        <v>217</v>
      </c>
      <c r="H67" s="12" t="s">
        <v>258</v>
      </c>
      <c r="I67" s="14">
        <v>45853</v>
      </c>
      <c r="J67" s="14">
        <v>45893</v>
      </c>
      <c r="K67" s="12">
        <v>45</v>
      </c>
      <c r="L67" s="12" t="s">
        <v>219</v>
      </c>
      <c r="M67" s="12">
        <v>77</v>
      </c>
      <c r="N67" t="str">
        <f>IFERROR(VLOOKUP($A67,#REF!,13,FALSE),"")</f>
        <v/>
      </c>
      <c r="O67" t="str">
        <f>IFERROR(VLOOKUP($A67,#REF!,10,FALSE),"")</f>
        <v/>
      </c>
      <c r="P67" t="str">
        <f>IFERROR(VLOOKUP($A67,#REF!,7,FALSE),"")</f>
        <v/>
      </c>
      <c r="Q67" t="str">
        <f>IFERROR(VLOOKUP($A67,#REF!,6,FALSE),"")</f>
        <v/>
      </c>
      <c r="R67" s="12">
        <f t="shared" si="14"/>
        <v>1</v>
      </c>
      <c r="S67" s="12">
        <f t="shared" si="15"/>
        <v>1</v>
      </c>
      <c r="T67" s="12">
        <f t="shared" si="18"/>
        <v>1</v>
      </c>
      <c r="U67" s="12">
        <f t="shared" si="16"/>
        <v>2025</v>
      </c>
      <c r="V67" s="12" t="str">
        <f t="shared" si="17"/>
        <v>Q3</v>
      </c>
      <c r="W67" s="12">
        <f t="shared" si="19"/>
        <v>2025</v>
      </c>
      <c r="X67" s="12" t="str">
        <f t="shared" si="20"/>
        <v>Q3</v>
      </c>
      <c r="Y67" s="12" t="str">
        <f t="shared" si="21"/>
        <v>Good</v>
      </c>
      <c r="Z67" s="12" t="str">
        <f t="shared" si="22"/>
        <v>Long</v>
      </c>
    </row>
    <row r="68" spans="1:26" x14ac:dyDescent="0.3">
      <c r="A68" s="12" t="s">
        <v>324</v>
      </c>
      <c r="B68" s="12" t="s">
        <v>84</v>
      </c>
      <c r="C68" s="12" t="s">
        <v>151</v>
      </c>
      <c r="D68" s="12" t="s">
        <v>10</v>
      </c>
      <c r="E68" s="12" t="s">
        <v>227</v>
      </c>
      <c r="F68" s="12" t="s">
        <v>10</v>
      </c>
      <c r="G68" s="12" t="s">
        <v>217</v>
      </c>
      <c r="H68" s="12" t="s">
        <v>228</v>
      </c>
      <c r="I68" s="14">
        <v>45859</v>
      </c>
      <c r="J68" s="14">
        <v>45913</v>
      </c>
      <c r="K68" s="12">
        <v>60</v>
      </c>
      <c r="L68" s="12" t="s">
        <v>219</v>
      </c>
      <c r="M68" s="12">
        <v>94</v>
      </c>
      <c r="N68" t="str">
        <f>IFERROR(VLOOKUP($A68,#REF!,13,FALSE),"")</f>
        <v/>
      </c>
      <c r="O68" t="str">
        <f>IFERROR(VLOOKUP($A68,#REF!,10,FALSE),"")</f>
        <v/>
      </c>
      <c r="P68" t="str">
        <f>IFERROR(VLOOKUP($A68,#REF!,7,FALSE),"")</f>
        <v/>
      </c>
      <c r="Q68" t="str">
        <f>IFERROR(VLOOKUP($A68,#REF!,6,FALSE),"")</f>
        <v/>
      </c>
      <c r="R68" s="12">
        <f t="shared" ref="R68:R103" si="23">IF(G68="Yes",1,0)</f>
        <v>1</v>
      </c>
      <c r="S68" s="12">
        <f t="shared" ref="S68:S103" si="24">IF(L68="Completed",1,0)</f>
        <v>1</v>
      </c>
      <c r="T68" s="12">
        <f t="shared" si="18"/>
        <v>1</v>
      </c>
      <c r="U68" s="12">
        <f t="shared" ref="U68:U103" si="25">YEAR(I68)</f>
        <v>2025</v>
      </c>
      <c r="V68" s="12" t="str">
        <f t="shared" ref="V68:V103" si="26">"Q"&amp;ROUNDUP(MONTH(I68)/3,0)</f>
        <v>Q3</v>
      </c>
      <c r="W68" s="12">
        <f t="shared" si="19"/>
        <v>2025</v>
      </c>
      <c r="X68" s="12" t="str">
        <f t="shared" si="20"/>
        <v>Q3</v>
      </c>
      <c r="Y68" s="12" t="str">
        <f t="shared" si="21"/>
        <v>Excellent</v>
      </c>
      <c r="Z68" s="12" t="str">
        <f t="shared" si="22"/>
        <v>Long</v>
      </c>
    </row>
    <row r="69" spans="1:26" x14ac:dyDescent="0.3">
      <c r="A69" s="12" t="s">
        <v>325</v>
      </c>
      <c r="B69" s="12" t="s">
        <v>89</v>
      </c>
      <c r="C69" s="12" t="s">
        <v>155</v>
      </c>
      <c r="D69" s="12" t="s">
        <v>12</v>
      </c>
      <c r="E69" s="12" t="s">
        <v>281</v>
      </c>
      <c r="F69" s="12" t="s">
        <v>193</v>
      </c>
      <c r="G69" s="12" t="s">
        <v>217</v>
      </c>
      <c r="H69" s="12" t="s">
        <v>233</v>
      </c>
      <c r="I69" s="14">
        <v>45821</v>
      </c>
      <c r="J69" s="14">
        <v>45844</v>
      </c>
      <c r="K69" s="12">
        <v>26</v>
      </c>
      <c r="L69" s="12" t="s">
        <v>229</v>
      </c>
      <c r="M69" s="12"/>
      <c r="N69" t="str">
        <f>IFERROR(VLOOKUP($A69,#REF!,13,FALSE),"")</f>
        <v/>
      </c>
      <c r="O69" t="str">
        <f>IFERROR(VLOOKUP($A69,#REF!,10,FALSE),"")</f>
        <v/>
      </c>
      <c r="P69" t="str">
        <f>IFERROR(VLOOKUP($A69,#REF!,7,FALSE),"")</f>
        <v/>
      </c>
      <c r="Q69" t="str">
        <f>IFERROR(VLOOKUP($A69,#REF!,6,FALSE),"")</f>
        <v/>
      </c>
      <c r="R69" s="12">
        <f t="shared" si="23"/>
        <v>1</v>
      </c>
      <c r="S69" s="12">
        <f t="shared" si="24"/>
        <v>0</v>
      </c>
      <c r="T69" s="12" t="str">
        <f t="shared" si="18"/>
        <v/>
      </c>
      <c r="U69" s="12">
        <f t="shared" si="25"/>
        <v>2025</v>
      </c>
      <c r="V69" s="12" t="str">
        <f t="shared" si="26"/>
        <v>Q2</v>
      </c>
      <c r="W69" s="12">
        <f t="shared" si="19"/>
        <v>2025</v>
      </c>
      <c r="X69" s="12" t="str">
        <f t="shared" si="20"/>
        <v>Q3</v>
      </c>
      <c r="Y69" s="12" t="str">
        <f t="shared" si="21"/>
        <v/>
      </c>
      <c r="Z69" s="12" t="str">
        <f t="shared" si="22"/>
        <v>Medium</v>
      </c>
    </row>
    <row r="70" spans="1:26" x14ac:dyDescent="0.3">
      <c r="A70" s="12" t="s">
        <v>326</v>
      </c>
      <c r="B70" s="12" t="s">
        <v>40</v>
      </c>
      <c r="C70" s="12" t="s">
        <v>131</v>
      </c>
      <c r="D70" s="12" t="s">
        <v>13</v>
      </c>
      <c r="E70" s="12" t="s">
        <v>251</v>
      </c>
      <c r="F70" s="12" t="s">
        <v>252</v>
      </c>
      <c r="G70" s="12" t="s">
        <v>217</v>
      </c>
      <c r="H70" s="12" t="s">
        <v>236</v>
      </c>
      <c r="I70" s="14">
        <v>46009</v>
      </c>
      <c r="J70" s="14">
        <v>46037</v>
      </c>
      <c r="K70" s="12">
        <v>32</v>
      </c>
      <c r="L70" s="12" t="s">
        <v>219</v>
      </c>
      <c r="M70" s="12">
        <v>83</v>
      </c>
      <c r="N70" t="str">
        <f>IFERROR(VLOOKUP($A70,#REF!,13,FALSE),"")</f>
        <v/>
      </c>
      <c r="O70" t="str">
        <f>IFERROR(VLOOKUP($A70,#REF!,10,FALSE),"")</f>
        <v/>
      </c>
      <c r="P70" t="str">
        <f>IFERROR(VLOOKUP($A70,#REF!,7,FALSE),"")</f>
        <v/>
      </c>
      <c r="Q70" t="str">
        <f>IFERROR(VLOOKUP($A70,#REF!,6,FALSE),"")</f>
        <v/>
      </c>
      <c r="R70" s="12">
        <f t="shared" si="23"/>
        <v>1</v>
      </c>
      <c r="S70" s="12">
        <f t="shared" si="24"/>
        <v>1</v>
      </c>
      <c r="T70" s="12">
        <f t="shared" si="18"/>
        <v>1</v>
      </c>
      <c r="U70" s="12">
        <f t="shared" si="25"/>
        <v>2025</v>
      </c>
      <c r="V70" s="12" t="str">
        <f t="shared" si="26"/>
        <v>Q4</v>
      </c>
      <c r="W70" s="12">
        <f t="shared" si="19"/>
        <v>2026</v>
      </c>
      <c r="X70" s="12" t="str">
        <f t="shared" si="20"/>
        <v>Q1</v>
      </c>
      <c r="Y70" s="12" t="str">
        <f t="shared" si="21"/>
        <v>Good</v>
      </c>
      <c r="Z70" s="12" t="str">
        <f t="shared" si="22"/>
        <v>Medium</v>
      </c>
    </row>
    <row r="71" spans="1:26" x14ac:dyDescent="0.3">
      <c r="A71" s="12" t="s">
        <v>327</v>
      </c>
      <c r="B71" s="12" t="s">
        <v>91</v>
      </c>
      <c r="C71" s="12" t="s">
        <v>157</v>
      </c>
      <c r="D71" s="12" t="s">
        <v>12</v>
      </c>
      <c r="E71" s="12" t="s">
        <v>235</v>
      </c>
      <c r="F71" s="12" t="s">
        <v>193</v>
      </c>
      <c r="G71" s="12" t="s">
        <v>217</v>
      </c>
      <c r="H71" s="12" t="s">
        <v>236</v>
      </c>
      <c r="I71" s="14">
        <v>45833</v>
      </c>
      <c r="J71" s="14">
        <v>45860</v>
      </c>
      <c r="K71" s="12">
        <v>30</v>
      </c>
      <c r="L71" s="12" t="s">
        <v>229</v>
      </c>
      <c r="M71" s="12"/>
      <c r="N71" t="str">
        <f>IFERROR(VLOOKUP($A71,#REF!,13,FALSE),"")</f>
        <v/>
      </c>
      <c r="O71" t="str">
        <f>IFERROR(VLOOKUP($A71,#REF!,10,FALSE),"")</f>
        <v/>
      </c>
      <c r="P71" t="str">
        <f>IFERROR(VLOOKUP($A71,#REF!,7,FALSE),"")</f>
        <v/>
      </c>
      <c r="Q71" t="str">
        <f>IFERROR(VLOOKUP($A71,#REF!,6,FALSE),"")</f>
        <v/>
      </c>
      <c r="R71" s="12">
        <f t="shared" si="23"/>
        <v>1</v>
      </c>
      <c r="S71" s="12">
        <f t="shared" si="24"/>
        <v>0</v>
      </c>
      <c r="T71" s="12" t="str">
        <f t="shared" si="18"/>
        <v/>
      </c>
      <c r="U71" s="12">
        <f t="shared" si="25"/>
        <v>2025</v>
      </c>
      <c r="V71" s="12" t="str">
        <f t="shared" si="26"/>
        <v>Q2</v>
      </c>
      <c r="W71" s="12">
        <f t="shared" si="19"/>
        <v>2025</v>
      </c>
      <c r="X71" s="12" t="str">
        <f t="shared" si="20"/>
        <v>Q3</v>
      </c>
      <c r="Y71" s="12" t="str">
        <f t="shared" si="21"/>
        <v/>
      </c>
      <c r="Z71" s="12" t="str">
        <f t="shared" si="22"/>
        <v>Medium</v>
      </c>
    </row>
    <row r="72" spans="1:26" x14ac:dyDescent="0.3">
      <c r="A72" s="12" t="s">
        <v>328</v>
      </c>
      <c r="B72" s="12" t="s">
        <v>90</v>
      </c>
      <c r="C72" s="12" t="s">
        <v>156</v>
      </c>
      <c r="D72" s="12" t="s">
        <v>12</v>
      </c>
      <c r="E72" s="12" t="s">
        <v>310</v>
      </c>
      <c r="F72" s="12" t="s">
        <v>18</v>
      </c>
      <c r="G72" s="12" t="s">
        <v>217</v>
      </c>
      <c r="H72" s="12" t="s">
        <v>311</v>
      </c>
      <c r="I72" s="14">
        <v>45789</v>
      </c>
      <c r="J72" s="14">
        <v>45829</v>
      </c>
      <c r="K72" s="12">
        <v>45</v>
      </c>
      <c r="L72" s="12" t="s">
        <v>219</v>
      </c>
      <c r="M72" s="12">
        <v>94</v>
      </c>
      <c r="N72" t="str">
        <f>IFERROR(VLOOKUP($A72,#REF!,13,FALSE),"")</f>
        <v/>
      </c>
      <c r="O72" t="str">
        <f>IFERROR(VLOOKUP($A72,#REF!,10,FALSE),"")</f>
        <v/>
      </c>
      <c r="P72" t="str">
        <f>IFERROR(VLOOKUP($A72,#REF!,7,FALSE),"")</f>
        <v/>
      </c>
      <c r="Q72" t="str">
        <f>IFERROR(VLOOKUP($A72,#REF!,6,FALSE),"")</f>
        <v/>
      </c>
      <c r="R72" s="12">
        <f t="shared" si="23"/>
        <v>1</v>
      </c>
      <c r="S72" s="12">
        <f t="shared" si="24"/>
        <v>1</v>
      </c>
      <c r="T72" s="12">
        <f t="shared" si="18"/>
        <v>1</v>
      </c>
      <c r="U72" s="12">
        <f t="shared" si="25"/>
        <v>2025</v>
      </c>
      <c r="V72" s="12" t="str">
        <f t="shared" si="26"/>
        <v>Q2</v>
      </c>
      <c r="W72" s="12">
        <f t="shared" si="19"/>
        <v>2025</v>
      </c>
      <c r="X72" s="12" t="str">
        <f t="shared" si="20"/>
        <v>Q2</v>
      </c>
      <c r="Y72" s="12" t="str">
        <f t="shared" si="21"/>
        <v>Excellent</v>
      </c>
      <c r="Z72" s="12" t="str">
        <f t="shared" si="22"/>
        <v>Long</v>
      </c>
    </row>
    <row r="73" spans="1:26" x14ac:dyDescent="0.3">
      <c r="A73" s="12" t="s">
        <v>329</v>
      </c>
      <c r="B73" s="12" t="s">
        <v>55</v>
      </c>
      <c r="C73" s="12" t="s">
        <v>130</v>
      </c>
      <c r="D73" s="12" t="s">
        <v>12</v>
      </c>
      <c r="E73" s="12" t="s">
        <v>281</v>
      </c>
      <c r="F73" s="12" t="s">
        <v>193</v>
      </c>
      <c r="G73" s="12" t="s">
        <v>217</v>
      </c>
      <c r="H73" s="12" t="s">
        <v>233</v>
      </c>
      <c r="I73" s="14">
        <v>45819</v>
      </c>
      <c r="J73" s="14">
        <v>45842</v>
      </c>
      <c r="K73" s="12">
        <v>26</v>
      </c>
      <c r="L73" s="12" t="s">
        <v>240</v>
      </c>
      <c r="M73" s="12"/>
      <c r="N73" t="str">
        <f>IFERROR(VLOOKUP($A73,#REF!,13,FALSE),"")</f>
        <v/>
      </c>
      <c r="O73" t="str">
        <f>IFERROR(VLOOKUP($A73,#REF!,10,FALSE),"")</f>
        <v/>
      </c>
      <c r="P73" t="str">
        <f>IFERROR(VLOOKUP($A73,#REF!,7,FALSE),"")</f>
        <v/>
      </c>
      <c r="Q73" t="str">
        <f>IFERROR(VLOOKUP($A73,#REF!,6,FALSE),"")</f>
        <v/>
      </c>
      <c r="R73" s="12">
        <f t="shared" si="23"/>
        <v>1</v>
      </c>
      <c r="S73" s="12">
        <f t="shared" si="24"/>
        <v>0</v>
      </c>
      <c r="T73" s="12" t="str">
        <f t="shared" si="18"/>
        <v/>
      </c>
      <c r="U73" s="12">
        <f t="shared" si="25"/>
        <v>2025</v>
      </c>
      <c r="V73" s="12" t="str">
        <f t="shared" si="26"/>
        <v>Q2</v>
      </c>
      <c r="W73" s="12">
        <f t="shared" si="19"/>
        <v>2025</v>
      </c>
      <c r="X73" s="12" t="str">
        <f t="shared" si="20"/>
        <v>Q3</v>
      </c>
      <c r="Y73" s="12" t="str">
        <f t="shared" si="21"/>
        <v/>
      </c>
      <c r="Z73" s="12" t="str">
        <f t="shared" si="22"/>
        <v>Medium</v>
      </c>
    </row>
    <row r="74" spans="1:26" x14ac:dyDescent="0.3">
      <c r="A74" s="12" t="s">
        <v>330</v>
      </c>
      <c r="B74" s="12" t="s">
        <v>81</v>
      </c>
      <c r="C74" s="12" t="s">
        <v>184</v>
      </c>
      <c r="D74" s="12" t="s">
        <v>10</v>
      </c>
      <c r="E74" s="12" t="s">
        <v>269</v>
      </c>
      <c r="F74" s="12" t="s">
        <v>10</v>
      </c>
      <c r="G74" s="12" t="s">
        <v>217</v>
      </c>
      <c r="H74" s="12" t="s">
        <v>233</v>
      </c>
      <c r="I74" s="14">
        <v>45662</v>
      </c>
      <c r="J74" s="14">
        <v>45693</v>
      </c>
      <c r="K74" s="12">
        <v>35</v>
      </c>
      <c r="L74" s="12" t="s">
        <v>219</v>
      </c>
      <c r="M74" s="12">
        <v>74</v>
      </c>
      <c r="N74" t="str">
        <f>IFERROR(VLOOKUP($A74,#REF!,13,FALSE),"")</f>
        <v/>
      </c>
      <c r="O74" t="str">
        <f>IFERROR(VLOOKUP($A74,#REF!,10,FALSE),"")</f>
        <v/>
      </c>
      <c r="P74" t="str">
        <f>IFERROR(VLOOKUP($A74,#REF!,7,FALSE),"")</f>
        <v/>
      </c>
      <c r="Q74" t="str">
        <f>IFERROR(VLOOKUP($A74,#REF!,6,FALSE),"")</f>
        <v/>
      </c>
      <c r="R74" s="12">
        <f t="shared" si="23"/>
        <v>1</v>
      </c>
      <c r="S74" s="12">
        <f t="shared" si="24"/>
        <v>1</v>
      </c>
      <c r="T74" s="12">
        <f t="shared" si="18"/>
        <v>1</v>
      </c>
      <c r="U74" s="12">
        <f t="shared" si="25"/>
        <v>2025</v>
      </c>
      <c r="V74" s="12" t="str">
        <f t="shared" si="26"/>
        <v>Q1</v>
      </c>
      <c r="W74" s="12">
        <f t="shared" si="19"/>
        <v>2025</v>
      </c>
      <c r="X74" s="12" t="str">
        <f t="shared" si="20"/>
        <v>Q1</v>
      </c>
      <c r="Y74" s="12" t="str">
        <f t="shared" si="21"/>
        <v>Good</v>
      </c>
      <c r="Z74" s="12" t="str">
        <f t="shared" si="22"/>
        <v>Medium</v>
      </c>
    </row>
    <row r="75" spans="1:26" x14ac:dyDescent="0.3">
      <c r="A75" s="12" t="s">
        <v>331</v>
      </c>
      <c r="B75" s="12" t="s">
        <v>90</v>
      </c>
      <c r="C75" s="12" t="s">
        <v>156</v>
      </c>
      <c r="D75" s="12" t="s">
        <v>12</v>
      </c>
      <c r="E75" s="12" t="s">
        <v>235</v>
      </c>
      <c r="F75" s="12" t="s">
        <v>193</v>
      </c>
      <c r="G75" s="12" t="s">
        <v>217</v>
      </c>
      <c r="H75" s="12" t="s">
        <v>236</v>
      </c>
      <c r="I75" s="14">
        <v>45736</v>
      </c>
      <c r="J75" s="14">
        <v>45763</v>
      </c>
      <c r="K75" s="12">
        <v>30</v>
      </c>
      <c r="L75" s="12" t="s">
        <v>219</v>
      </c>
      <c r="M75" s="12">
        <v>92</v>
      </c>
      <c r="N75" t="str">
        <f>IFERROR(VLOOKUP($A75,#REF!,13,FALSE),"")</f>
        <v/>
      </c>
      <c r="O75" t="str">
        <f>IFERROR(VLOOKUP($A75,#REF!,10,FALSE),"")</f>
        <v/>
      </c>
      <c r="P75" t="str">
        <f>IFERROR(VLOOKUP($A75,#REF!,7,FALSE),"")</f>
        <v/>
      </c>
      <c r="Q75" t="str">
        <f>IFERROR(VLOOKUP($A75,#REF!,6,FALSE),"")</f>
        <v/>
      </c>
      <c r="R75" s="12">
        <f t="shared" si="23"/>
        <v>1</v>
      </c>
      <c r="S75" s="12">
        <f t="shared" si="24"/>
        <v>1</v>
      </c>
      <c r="T75" s="12">
        <f t="shared" si="18"/>
        <v>1</v>
      </c>
      <c r="U75" s="12">
        <f t="shared" si="25"/>
        <v>2025</v>
      </c>
      <c r="V75" s="12" t="str">
        <f t="shared" si="26"/>
        <v>Q1</v>
      </c>
      <c r="W75" s="12">
        <f t="shared" si="19"/>
        <v>2025</v>
      </c>
      <c r="X75" s="12" t="str">
        <f t="shared" si="20"/>
        <v>Q2</v>
      </c>
      <c r="Y75" s="12" t="str">
        <f t="shared" si="21"/>
        <v>Excellent</v>
      </c>
      <c r="Z75" s="12" t="str">
        <f t="shared" si="22"/>
        <v>Medium</v>
      </c>
    </row>
    <row r="76" spans="1:26" x14ac:dyDescent="0.3">
      <c r="A76" s="12" t="s">
        <v>332</v>
      </c>
      <c r="B76" s="12" t="s">
        <v>100</v>
      </c>
      <c r="C76" s="12" t="s">
        <v>188</v>
      </c>
      <c r="D76" s="12" t="s">
        <v>8</v>
      </c>
      <c r="E76" s="12" t="s">
        <v>265</v>
      </c>
      <c r="F76" s="12" t="s">
        <v>266</v>
      </c>
      <c r="G76" s="12" t="s">
        <v>217</v>
      </c>
      <c r="H76" s="12" t="s">
        <v>258</v>
      </c>
      <c r="I76" s="14">
        <v>45924</v>
      </c>
      <c r="J76" s="14">
        <v>45938</v>
      </c>
      <c r="K76" s="12">
        <v>16</v>
      </c>
      <c r="L76" s="12" t="s">
        <v>261</v>
      </c>
      <c r="M76" s="12">
        <v>37</v>
      </c>
      <c r="N76" t="str">
        <f>IFERROR(VLOOKUP($A76,#REF!,13,FALSE),"")</f>
        <v/>
      </c>
      <c r="O76" t="str">
        <f>IFERROR(VLOOKUP($A76,#REF!,10,FALSE),"")</f>
        <v/>
      </c>
      <c r="P76" t="str">
        <f>IFERROR(VLOOKUP($A76,#REF!,7,FALSE),"")</f>
        <v/>
      </c>
      <c r="Q76" t="str">
        <f>IFERROR(VLOOKUP($A76,#REF!,6,FALSE),"")</f>
        <v/>
      </c>
      <c r="R76" s="12">
        <f t="shared" si="23"/>
        <v>1</v>
      </c>
      <c r="S76" s="12">
        <f t="shared" si="24"/>
        <v>0</v>
      </c>
      <c r="T76" s="12">
        <f t="shared" ref="T76:T103" si="27">IF(L76="Completed",1,IF(L76="Failed",0,""))</f>
        <v>0</v>
      </c>
      <c r="U76" s="12">
        <f t="shared" si="25"/>
        <v>2025</v>
      </c>
      <c r="V76" s="12" t="str">
        <f t="shared" si="26"/>
        <v>Q3</v>
      </c>
      <c r="W76" s="12">
        <f t="shared" ref="W76:W103" si="28">IF(J76="","",YEAR(J76))</f>
        <v>2025</v>
      </c>
      <c r="X76" s="12" t="str">
        <f t="shared" ref="X76:X103" si="29">IF(J76="","","Q"&amp;ROUNDUP(MONTH(J76)/3,0))</f>
        <v>Q4</v>
      </c>
      <c r="Y76" s="12" t="str">
        <f t="shared" ref="Y76:Y103" si="30">IF(M76="","",IF(M76&gt;=85,"Excellent",IF(M76&gt;=70,"Good",IF(M76&gt;=60,"Fair","Needs Improvement"))))</f>
        <v>Needs Improvement</v>
      </c>
      <c r="Z76" s="12" t="str">
        <f t="shared" ref="Z76:Z103" si="31">IF(K76&lt;20,"Short",IF(K76&lt;40,"Medium","Long"))</f>
        <v>Short</v>
      </c>
    </row>
    <row r="77" spans="1:26" x14ac:dyDescent="0.3">
      <c r="A77" s="12" t="s">
        <v>333</v>
      </c>
      <c r="B77" s="12" t="s">
        <v>103</v>
      </c>
      <c r="C77" s="12" t="s">
        <v>165</v>
      </c>
      <c r="D77" s="12" t="s">
        <v>8</v>
      </c>
      <c r="E77" s="12" t="s">
        <v>265</v>
      </c>
      <c r="F77" s="12" t="s">
        <v>266</v>
      </c>
      <c r="G77" s="12" t="s">
        <v>217</v>
      </c>
      <c r="H77" s="12" t="s">
        <v>258</v>
      </c>
      <c r="I77" s="14">
        <v>45862</v>
      </c>
      <c r="J77" s="14">
        <v>45876</v>
      </c>
      <c r="K77" s="12">
        <v>16</v>
      </c>
      <c r="L77" s="12" t="s">
        <v>229</v>
      </c>
      <c r="M77" s="12"/>
      <c r="N77" t="str">
        <f>IFERROR(VLOOKUP($A77,#REF!,13,FALSE),"")</f>
        <v/>
      </c>
      <c r="O77" t="str">
        <f>IFERROR(VLOOKUP($A77,#REF!,10,FALSE),"")</f>
        <v/>
      </c>
      <c r="P77" t="str">
        <f>IFERROR(VLOOKUP($A77,#REF!,7,FALSE),"")</f>
        <v/>
      </c>
      <c r="Q77" t="str">
        <f>IFERROR(VLOOKUP($A77,#REF!,6,FALSE),"")</f>
        <v/>
      </c>
      <c r="R77" s="12">
        <f t="shared" si="23"/>
        <v>1</v>
      </c>
      <c r="S77" s="12">
        <f t="shared" si="24"/>
        <v>0</v>
      </c>
      <c r="T77" s="12" t="str">
        <f t="shared" si="27"/>
        <v/>
      </c>
      <c r="U77" s="12">
        <f t="shared" si="25"/>
        <v>2025</v>
      </c>
      <c r="V77" s="12" t="str">
        <f t="shared" si="26"/>
        <v>Q3</v>
      </c>
      <c r="W77" s="12">
        <f t="shared" si="28"/>
        <v>2025</v>
      </c>
      <c r="X77" s="12" t="str">
        <f t="shared" si="29"/>
        <v>Q3</v>
      </c>
      <c r="Y77" s="12" t="str">
        <f t="shared" si="30"/>
        <v/>
      </c>
      <c r="Z77" s="12" t="str">
        <f t="shared" si="31"/>
        <v>Short</v>
      </c>
    </row>
    <row r="78" spans="1:26" x14ac:dyDescent="0.3">
      <c r="A78" s="12" t="s">
        <v>334</v>
      </c>
      <c r="B78" s="12" t="s">
        <v>80</v>
      </c>
      <c r="C78" s="12" t="s">
        <v>181</v>
      </c>
      <c r="D78" s="12" t="s">
        <v>10</v>
      </c>
      <c r="E78" s="12" t="s">
        <v>260</v>
      </c>
      <c r="F78" s="12" t="s">
        <v>10</v>
      </c>
      <c r="G78" s="12" t="s">
        <v>217</v>
      </c>
      <c r="H78" s="12" t="s">
        <v>236</v>
      </c>
      <c r="I78" s="14">
        <v>45688</v>
      </c>
      <c r="J78" s="14">
        <v>45713</v>
      </c>
      <c r="K78" s="12">
        <v>28</v>
      </c>
      <c r="L78" s="12" t="s">
        <v>229</v>
      </c>
      <c r="M78" s="12"/>
      <c r="N78" t="str">
        <f>IFERROR(VLOOKUP($A78,#REF!,13,FALSE),"")</f>
        <v/>
      </c>
      <c r="O78" t="str">
        <f>IFERROR(VLOOKUP($A78,#REF!,10,FALSE),"")</f>
        <v/>
      </c>
      <c r="P78" t="str">
        <f>IFERROR(VLOOKUP($A78,#REF!,7,FALSE),"")</f>
        <v/>
      </c>
      <c r="Q78" t="str">
        <f>IFERROR(VLOOKUP($A78,#REF!,6,FALSE),"")</f>
        <v/>
      </c>
      <c r="R78" s="12">
        <f t="shared" si="23"/>
        <v>1</v>
      </c>
      <c r="S78" s="12">
        <f t="shared" si="24"/>
        <v>0</v>
      </c>
      <c r="T78" s="12" t="str">
        <f t="shared" si="27"/>
        <v/>
      </c>
      <c r="U78" s="12">
        <f t="shared" si="25"/>
        <v>2025</v>
      </c>
      <c r="V78" s="12" t="str">
        <f t="shared" si="26"/>
        <v>Q1</v>
      </c>
      <c r="W78" s="12">
        <f t="shared" si="28"/>
        <v>2025</v>
      </c>
      <c r="X78" s="12" t="str">
        <f t="shared" si="29"/>
        <v>Q1</v>
      </c>
      <c r="Y78" s="12" t="str">
        <f t="shared" si="30"/>
        <v/>
      </c>
      <c r="Z78" s="12" t="str">
        <f t="shared" si="31"/>
        <v>Medium</v>
      </c>
    </row>
    <row r="79" spans="1:26" x14ac:dyDescent="0.3">
      <c r="A79" s="12" t="s">
        <v>335</v>
      </c>
      <c r="B79" s="12" t="s">
        <v>98</v>
      </c>
      <c r="C79" s="12" t="s">
        <v>162</v>
      </c>
      <c r="D79" s="12" t="s">
        <v>11</v>
      </c>
      <c r="E79" s="12" t="s">
        <v>273</v>
      </c>
      <c r="F79" s="12" t="s">
        <v>191</v>
      </c>
      <c r="G79" s="12" t="s">
        <v>217</v>
      </c>
      <c r="H79" s="12" t="s">
        <v>236</v>
      </c>
      <c r="I79" s="14">
        <v>45944</v>
      </c>
      <c r="J79" s="14">
        <v>45960</v>
      </c>
      <c r="K79" s="12">
        <v>18</v>
      </c>
      <c r="L79" s="12" t="s">
        <v>255</v>
      </c>
      <c r="M79" s="12"/>
      <c r="N79" t="str">
        <f>IFERROR(VLOOKUP($A79,#REF!,13,FALSE),"")</f>
        <v/>
      </c>
      <c r="O79" t="str">
        <f>IFERROR(VLOOKUP($A79,#REF!,10,FALSE),"")</f>
        <v/>
      </c>
      <c r="P79" t="str">
        <f>IFERROR(VLOOKUP($A79,#REF!,7,FALSE),"")</f>
        <v/>
      </c>
      <c r="Q79" t="str">
        <f>IFERROR(VLOOKUP($A79,#REF!,6,FALSE),"")</f>
        <v/>
      </c>
      <c r="R79" s="12">
        <f t="shared" si="23"/>
        <v>1</v>
      </c>
      <c r="S79" s="12">
        <f t="shared" si="24"/>
        <v>0</v>
      </c>
      <c r="T79" s="12" t="str">
        <f t="shared" si="27"/>
        <v/>
      </c>
      <c r="U79" s="12">
        <f t="shared" si="25"/>
        <v>2025</v>
      </c>
      <c r="V79" s="12" t="str">
        <f t="shared" si="26"/>
        <v>Q4</v>
      </c>
      <c r="W79" s="12">
        <f t="shared" si="28"/>
        <v>2025</v>
      </c>
      <c r="X79" s="12" t="str">
        <f t="shared" si="29"/>
        <v>Q4</v>
      </c>
      <c r="Y79" s="12" t="str">
        <f t="shared" si="30"/>
        <v/>
      </c>
      <c r="Z79" s="12" t="str">
        <f t="shared" si="31"/>
        <v>Short</v>
      </c>
    </row>
    <row r="80" spans="1:26" x14ac:dyDescent="0.3">
      <c r="A80" s="12" t="s">
        <v>336</v>
      </c>
      <c r="B80" s="12" t="s">
        <v>63</v>
      </c>
      <c r="C80" s="12" t="s">
        <v>135</v>
      </c>
      <c r="D80" s="12" t="s">
        <v>7</v>
      </c>
      <c r="E80" s="12" t="s">
        <v>246</v>
      </c>
      <c r="F80" s="12" t="s">
        <v>232</v>
      </c>
      <c r="G80" s="12" t="s">
        <v>217</v>
      </c>
      <c r="H80" s="12" t="s">
        <v>236</v>
      </c>
      <c r="I80" s="14">
        <v>45688</v>
      </c>
      <c r="J80" s="14">
        <v>45733</v>
      </c>
      <c r="K80" s="12">
        <v>50</v>
      </c>
      <c r="L80" s="12" t="s">
        <v>219</v>
      </c>
      <c r="M80" s="12">
        <v>92</v>
      </c>
      <c r="N80" t="str">
        <f>IFERROR(VLOOKUP($A80,#REF!,13,FALSE),"")</f>
        <v/>
      </c>
      <c r="O80" t="str">
        <f>IFERROR(VLOOKUP($A80,#REF!,10,FALSE),"")</f>
        <v/>
      </c>
      <c r="P80" t="str">
        <f>IFERROR(VLOOKUP($A80,#REF!,7,FALSE),"")</f>
        <v/>
      </c>
      <c r="Q80" t="str">
        <f>IFERROR(VLOOKUP($A80,#REF!,6,FALSE),"")</f>
        <v/>
      </c>
      <c r="R80" s="12">
        <f t="shared" si="23"/>
        <v>1</v>
      </c>
      <c r="S80" s="12">
        <f t="shared" si="24"/>
        <v>1</v>
      </c>
      <c r="T80" s="12">
        <f t="shared" si="27"/>
        <v>1</v>
      </c>
      <c r="U80" s="12">
        <f t="shared" si="25"/>
        <v>2025</v>
      </c>
      <c r="V80" s="12" t="str">
        <f t="shared" si="26"/>
        <v>Q1</v>
      </c>
      <c r="W80" s="12">
        <f t="shared" si="28"/>
        <v>2025</v>
      </c>
      <c r="X80" s="12" t="str">
        <f t="shared" si="29"/>
        <v>Q1</v>
      </c>
      <c r="Y80" s="12" t="str">
        <f t="shared" si="30"/>
        <v>Excellent</v>
      </c>
      <c r="Z80" s="12" t="str">
        <f t="shared" si="31"/>
        <v>Long</v>
      </c>
    </row>
    <row r="81" spans="1:26" x14ac:dyDescent="0.3">
      <c r="A81" s="12" t="s">
        <v>337</v>
      </c>
      <c r="B81" s="12" t="s">
        <v>90</v>
      </c>
      <c r="C81" s="12" t="s">
        <v>156</v>
      </c>
      <c r="D81" s="12" t="s">
        <v>12</v>
      </c>
      <c r="E81" s="12" t="s">
        <v>235</v>
      </c>
      <c r="F81" s="12" t="s">
        <v>193</v>
      </c>
      <c r="G81" s="12" t="s">
        <v>217</v>
      </c>
      <c r="H81" s="12" t="s">
        <v>236</v>
      </c>
      <c r="I81" s="14">
        <v>45734</v>
      </c>
      <c r="J81" s="14">
        <v>45761</v>
      </c>
      <c r="K81" s="12">
        <v>30</v>
      </c>
      <c r="L81" s="12" t="s">
        <v>219</v>
      </c>
      <c r="M81" s="12">
        <v>98</v>
      </c>
      <c r="N81" t="str">
        <f>IFERROR(VLOOKUP($A81,#REF!,13,FALSE),"")</f>
        <v/>
      </c>
      <c r="O81" t="str">
        <f>IFERROR(VLOOKUP($A81,#REF!,10,FALSE),"")</f>
        <v/>
      </c>
      <c r="P81" t="str">
        <f>IFERROR(VLOOKUP($A81,#REF!,7,FALSE),"")</f>
        <v/>
      </c>
      <c r="Q81" t="str">
        <f>IFERROR(VLOOKUP($A81,#REF!,6,FALSE),"")</f>
        <v/>
      </c>
      <c r="R81" s="12">
        <f t="shared" si="23"/>
        <v>1</v>
      </c>
      <c r="S81" s="12">
        <f t="shared" si="24"/>
        <v>1</v>
      </c>
      <c r="T81" s="12">
        <f t="shared" si="27"/>
        <v>1</v>
      </c>
      <c r="U81" s="12">
        <f t="shared" si="25"/>
        <v>2025</v>
      </c>
      <c r="V81" s="12" t="str">
        <f t="shared" si="26"/>
        <v>Q1</v>
      </c>
      <c r="W81" s="12">
        <f t="shared" si="28"/>
        <v>2025</v>
      </c>
      <c r="X81" s="12" t="str">
        <f t="shared" si="29"/>
        <v>Q2</v>
      </c>
      <c r="Y81" s="12" t="str">
        <f t="shared" si="30"/>
        <v>Excellent</v>
      </c>
      <c r="Z81" s="12" t="str">
        <f t="shared" si="31"/>
        <v>Medium</v>
      </c>
    </row>
    <row r="82" spans="1:26" x14ac:dyDescent="0.3">
      <c r="A82" s="12" t="s">
        <v>338</v>
      </c>
      <c r="B82" s="12" t="s">
        <v>63</v>
      </c>
      <c r="C82" s="12" t="s">
        <v>135</v>
      </c>
      <c r="D82" s="12" t="s">
        <v>7</v>
      </c>
      <c r="E82" s="12" t="s">
        <v>216</v>
      </c>
      <c r="F82" s="12" t="s">
        <v>18</v>
      </c>
      <c r="G82" s="12" t="s">
        <v>217</v>
      </c>
      <c r="H82" s="12" t="s">
        <v>218</v>
      </c>
      <c r="I82" s="14">
        <v>45671</v>
      </c>
      <c r="J82" s="14">
        <v>45707</v>
      </c>
      <c r="K82" s="12">
        <v>40</v>
      </c>
      <c r="L82" s="12" t="s">
        <v>219</v>
      </c>
      <c r="M82" s="12">
        <v>87</v>
      </c>
      <c r="N82" t="str">
        <f>IFERROR(VLOOKUP($A82,#REF!,13,FALSE),"")</f>
        <v/>
      </c>
      <c r="O82" t="str">
        <f>IFERROR(VLOOKUP($A82,#REF!,10,FALSE),"")</f>
        <v/>
      </c>
      <c r="P82" t="str">
        <f>IFERROR(VLOOKUP($A82,#REF!,7,FALSE),"")</f>
        <v/>
      </c>
      <c r="Q82" t="str">
        <f>IFERROR(VLOOKUP($A82,#REF!,6,FALSE),"")</f>
        <v/>
      </c>
      <c r="R82" s="12">
        <f t="shared" si="23"/>
        <v>1</v>
      </c>
      <c r="S82" s="12">
        <f t="shared" si="24"/>
        <v>1</v>
      </c>
      <c r="T82" s="12">
        <f t="shared" si="27"/>
        <v>1</v>
      </c>
      <c r="U82" s="12">
        <f t="shared" si="25"/>
        <v>2025</v>
      </c>
      <c r="V82" s="12" t="str">
        <f t="shared" si="26"/>
        <v>Q1</v>
      </c>
      <c r="W82" s="12">
        <f t="shared" si="28"/>
        <v>2025</v>
      </c>
      <c r="X82" s="12" t="str">
        <f t="shared" si="29"/>
        <v>Q1</v>
      </c>
      <c r="Y82" s="12" t="str">
        <f t="shared" si="30"/>
        <v>Excellent</v>
      </c>
      <c r="Z82" s="12" t="str">
        <f t="shared" si="31"/>
        <v>Long</v>
      </c>
    </row>
    <row r="83" spans="1:26" x14ac:dyDescent="0.3">
      <c r="A83" s="12" t="s">
        <v>339</v>
      </c>
      <c r="B83" s="12" t="s">
        <v>46</v>
      </c>
      <c r="C83" s="12" t="s">
        <v>124</v>
      </c>
      <c r="D83" s="12" t="s">
        <v>10</v>
      </c>
      <c r="E83" s="12" t="s">
        <v>227</v>
      </c>
      <c r="F83" s="12" t="s">
        <v>10</v>
      </c>
      <c r="G83" s="12" t="s">
        <v>217</v>
      </c>
      <c r="H83" s="12" t="s">
        <v>228</v>
      </c>
      <c r="I83" s="14">
        <v>45832</v>
      </c>
      <c r="J83" s="14">
        <v>45886</v>
      </c>
      <c r="K83" s="12">
        <v>60</v>
      </c>
      <c r="L83" s="12" t="s">
        <v>219</v>
      </c>
      <c r="M83" s="12">
        <v>62</v>
      </c>
      <c r="N83" t="str">
        <f>IFERROR(VLOOKUP($A83,#REF!,13,FALSE),"")</f>
        <v/>
      </c>
      <c r="O83" t="str">
        <f>IFERROR(VLOOKUP($A83,#REF!,10,FALSE),"")</f>
        <v/>
      </c>
      <c r="P83" t="str">
        <f>IFERROR(VLOOKUP($A83,#REF!,7,FALSE),"")</f>
        <v/>
      </c>
      <c r="Q83" t="str">
        <f>IFERROR(VLOOKUP($A83,#REF!,6,FALSE),"")</f>
        <v/>
      </c>
      <c r="R83" s="12">
        <f t="shared" si="23"/>
        <v>1</v>
      </c>
      <c r="S83" s="12">
        <f t="shared" si="24"/>
        <v>1</v>
      </c>
      <c r="T83" s="12">
        <f t="shared" si="27"/>
        <v>1</v>
      </c>
      <c r="U83" s="12">
        <f t="shared" si="25"/>
        <v>2025</v>
      </c>
      <c r="V83" s="12" t="str">
        <f t="shared" si="26"/>
        <v>Q2</v>
      </c>
      <c r="W83" s="12">
        <f t="shared" si="28"/>
        <v>2025</v>
      </c>
      <c r="X83" s="12" t="str">
        <f t="shared" si="29"/>
        <v>Q3</v>
      </c>
      <c r="Y83" s="12" t="str">
        <f t="shared" si="30"/>
        <v>Fair</v>
      </c>
      <c r="Z83" s="12" t="str">
        <f t="shared" si="31"/>
        <v>Long</v>
      </c>
    </row>
    <row r="84" spans="1:26" x14ac:dyDescent="0.3">
      <c r="A84" s="12" t="s">
        <v>340</v>
      </c>
      <c r="B84" s="12" t="s">
        <v>103</v>
      </c>
      <c r="C84" s="12" t="s">
        <v>165</v>
      </c>
      <c r="D84" s="12" t="s">
        <v>8</v>
      </c>
      <c r="E84" s="12" t="s">
        <v>248</v>
      </c>
      <c r="F84" s="12" t="s">
        <v>20</v>
      </c>
      <c r="G84" s="12" t="s">
        <v>217</v>
      </c>
      <c r="H84" s="12" t="s">
        <v>249</v>
      </c>
      <c r="I84" s="14">
        <v>45986</v>
      </c>
      <c r="J84" s="14">
        <v>46002</v>
      </c>
      <c r="K84" s="12">
        <v>18</v>
      </c>
      <c r="L84" s="12" t="s">
        <v>229</v>
      </c>
      <c r="M84" s="12"/>
      <c r="N84" t="str">
        <f>IFERROR(VLOOKUP($A84,#REF!,13,FALSE),"")</f>
        <v/>
      </c>
      <c r="O84" t="str">
        <f>IFERROR(VLOOKUP($A84,#REF!,10,FALSE),"")</f>
        <v/>
      </c>
      <c r="P84" t="str">
        <f>IFERROR(VLOOKUP($A84,#REF!,7,FALSE),"")</f>
        <v/>
      </c>
      <c r="Q84" t="str">
        <f>IFERROR(VLOOKUP($A84,#REF!,6,FALSE),"")</f>
        <v/>
      </c>
      <c r="R84" s="12">
        <f t="shared" si="23"/>
        <v>1</v>
      </c>
      <c r="S84" s="12">
        <f t="shared" si="24"/>
        <v>0</v>
      </c>
      <c r="T84" s="12" t="str">
        <f t="shared" si="27"/>
        <v/>
      </c>
      <c r="U84" s="12">
        <f t="shared" si="25"/>
        <v>2025</v>
      </c>
      <c r="V84" s="12" t="str">
        <f t="shared" si="26"/>
        <v>Q4</v>
      </c>
      <c r="W84" s="12">
        <f t="shared" si="28"/>
        <v>2025</v>
      </c>
      <c r="X84" s="12" t="str">
        <f t="shared" si="29"/>
        <v>Q4</v>
      </c>
      <c r="Y84" s="12" t="str">
        <f t="shared" si="30"/>
        <v/>
      </c>
      <c r="Z84" s="12" t="str">
        <f t="shared" si="31"/>
        <v>Short</v>
      </c>
    </row>
    <row r="85" spans="1:26" x14ac:dyDescent="0.3">
      <c r="A85" s="12" t="s">
        <v>341</v>
      </c>
      <c r="B85" s="12" t="s">
        <v>89</v>
      </c>
      <c r="C85" s="12" t="s">
        <v>155</v>
      </c>
      <c r="D85" s="12" t="s">
        <v>12</v>
      </c>
      <c r="E85" s="12" t="s">
        <v>310</v>
      </c>
      <c r="F85" s="12" t="s">
        <v>18</v>
      </c>
      <c r="G85" s="12" t="s">
        <v>217</v>
      </c>
      <c r="H85" s="12" t="s">
        <v>311</v>
      </c>
      <c r="I85" s="14">
        <v>45911</v>
      </c>
      <c r="J85" s="14">
        <v>45951</v>
      </c>
      <c r="K85" s="12">
        <v>45</v>
      </c>
      <c r="L85" s="12" t="s">
        <v>219</v>
      </c>
      <c r="M85" s="12">
        <v>85</v>
      </c>
      <c r="N85" t="str">
        <f>IFERROR(VLOOKUP($A85,#REF!,13,FALSE),"")</f>
        <v/>
      </c>
      <c r="O85" t="str">
        <f>IFERROR(VLOOKUP($A85,#REF!,10,FALSE),"")</f>
        <v/>
      </c>
      <c r="P85" t="str">
        <f>IFERROR(VLOOKUP($A85,#REF!,7,FALSE),"")</f>
        <v/>
      </c>
      <c r="Q85" t="str">
        <f>IFERROR(VLOOKUP($A85,#REF!,6,FALSE),"")</f>
        <v/>
      </c>
      <c r="R85" s="12">
        <f t="shared" si="23"/>
        <v>1</v>
      </c>
      <c r="S85" s="12">
        <f t="shared" si="24"/>
        <v>1</v>
      </c>
      <c r="T85" s="12">
        <f t="shared" si="27"/>
        <v>1</v>
      </c>
      <c r="U85" s="12">
        <f t="shared" si="25"/>
        <v>2025</v>
      </c>
      <c r="V85" s="12" t="str">
        <f t="shared" si="26"/>
        <v>Q3</v>
      </c>
      <c r="W85" s="12">
        <f t="shared" si="28"/>
        <v>2025</v>
      </c>
      <c r="X85" s="12" t="str">
        <f t="shared" si="29"/>
        <v>Q4</v>
      </c>
      <c r="Y85" s="12" t="str">
        <f t="shared" si="30"/>
        <v>Excellent</v>
      </c>
      <c r="Z85" s="12" t="str">
        <f t="shared" si="31"/>
        <v>Long</v>
      </c>
    </row>
    <row r="86" spans="1:26" x14ac:dyDescent="0.3">
      <c r="A86" s="12" t="s">
        <v>342</v>
      </c>
      <c r="B86" s="12" t="s">
        <v>78</v>
      </c>
      <c r="C86" s="12" t="s">
        <v>148</v>
      </c>
      <c r="D86" s="12" t="s">
        <v>10</v>
      </c>
      <c r="E86" s="12" t="s">
        <v>260</v>
      </c>
      <c r="F86" s="12" t="s">
        <v>10</v>
      </c>
      <c r="G86" s="12" t="s">
        <v>217</v>
      </c>
      <c r="H86" s="12" t="s">
        <v>236</v>
      </c>
      <c r="I86" s="14">
        <v>45670</v>
      </c>
      <c r="J86" s="14">
        <v>45695</v>
      </c>
      <c r="K86" s="12">
        <v>28</v>
      </c>
      <c r="L86" s="12" t="s">
        <v>229</v>
      </c>
      <c r="M86" s="12"/>
      <c r="N86" t="str">
        <f>IFERROR(VLOOKUP($A86,#REF!,13,FALSE),"")</f>
        <v/>
      </c>
      <c r="O86" t="str">
        <f>IFERROR(VLOOKUP($A86,#REF!,10,FALSE),"")</f>
        <v/>
      </c>
      <c r="P86" t="str">
        <f>IFERROR(VLOOKUP($A86,#REF!,7,FALSE),"")</f>
        <v/>
      </c>
      <c r="Q86" t="str">
        <f>IFERROR(VLOOKUP($A86,#REF!,6,FALSE),"")</f>
        <v/>
      </c>
      <c r="R86" s="12">
        <f t="shared" si="23"/>
        <v>1</v>
      </c>
      <c r="S86" s="12">
        <f t="shared" si="24"/>
        <v>0</v>
      </c>
      <c r="T86" s="12" t="str">
        <f t="shared" si="27"/>
        <v/>
      </c>
      <c r="U86" s="12">
        <f t="shared" si="25"/>
        <v>2025</v>
      </c>
      <c r="V86" s="12" t="str">
        <f t="shared" si="26"/>
        <v>Q1</v>
      </c>
      <c r="W86" s="12">
        <f t="shared" si="28"/>
        <v>2025</v>
      </c>
      <c r="X86" s="12" t="str">
        <f t="shared" si="29"/>
        <v>Q1</v>
      </c>
      <c r="Y86" s="12" t="str">
        <f t="shared" si="30"/>
        <v/>
      </c>
      <c r="Z86" s="12" t="str">
        <f t="shared" si="31"/>
        <v>Medium</v>
      </c>
    </row>
    <row r="87" spans="1:26" x14ac:dyDescent="0.3">
      <c r="A87" s="12" t="s">
        <v>343</v>
      </c>
      <c r="B87" s="12" t="s">
        <v>110</v>
      </c>
      <c r="C87" s="12" t="s">
        <v>171</v>
      </c>
      <c r="D87" s="12" t="s">
        <v>13</v>
      </c>
      <c r="E87" s="12" t="s">
        <v>251</v>
      </c>
      <c r="F87" s="12" t="s">
        <v>252</v>
      </c>
      <c r="G87" s="12" t="s">
        <v>217</v>
      </c>
      <c r="H87" s="12" t="s">
        <v>236</v>
      </c>
      <c r="I87" s="14">
        <v>45726</v>
      </c>
      <c r="J87" s="14">
        <v>45754</v>
      </c>
      <c r="K87" s="12">
        <v>32</v>
      </c>
      <c r="L87" s="12" t="s">
        <v>255</v>
      </c>
      <c r="M87" s="12"/>
      <c r="N87" t="str">
        <f>IFERROR(VLOOKUP($A87,#REF!,13,FALSE),"")</f>
        <v/>
      </c>
      <c r="O87" t="str">
        <f>IFERROR(VLOOKUP($A87,#REF!,10,FALSE),"")</f>
        <v/>
      </c>
      <c r="P87" t="str">
        <f>IFERROR(VLOOKUP($A87,#REF!,7,FALSE),"")</f>
        <v/>
      </c>
      <c r="Q87" t="str">
        <f>IFERROR(VLOOKUP($A87,#REF!,6,FALSE),"")</f>
        <v/>
      </c>
      <c r="R87" s="12">
        <f t="shared" si="23"/>
        <v>1</v>
      </c>
      <c r="S87" s="12">
        <f t="shared" si="24"/>
        <v>0</v>
      </c>
      <c r="T87" s="12" t="str">
        <f t="shared" si="27"/>
        <v/>
      </c>
      <c r="U87" s="12">
        <f t="shared" si="25"/>
        <v>2025</v>
      </c>
      <c r="V87" s="12" t="str">
        <f t="shared" si="26"/>
        <v>Q1</v>
      </c>
      <c r="W87" s="12">
        <f t="shared" si="28"/>
        <v>2025</v>
      </c>
      <c r="X87" s="12" t="str">
        <f t="shared" si="29"/>
        <v>Q2</v>
      </c>
      <c r="Y87" s="12" t="str">
        <f t="shared" si="30"/>
        <v/>
      </c>
      <c r="Z87" s="12" t="str">
        <f t="shared" si="31"/>
        <v>Medium</v>
      </c>
    </row>
    <row r="88" spans="1:26" x14ac:dyDescent="0.3">
      <c r="A88" s="12" t="s">
        <v>344</v>
      </c>
      <c r="B88" s="12" t="s">
        <v>85</v>
      </c>
      <c r="C88" s="12" t="s">
        <v>152</v>
      </c>
      <c r="D88" s="12" t="s">
        <v>10</v>
      </c>
      <c r="E88" s="12" t="s">
        <v>269</v>
      </c>
      <c r="F88" s="12" t="s">
        <v>10</v>
      </c>
      <c r="G88" s="12" t="s">
        <v>217</v>
      </c>
      <c r="H88" s="12" t="s">
        <v>233</v>
      </c>
      <c r="I88" s="14">
        <v>45676</v>
      </c>
      <c r="J88" s="14">
        <v>45707</v>
      </c>
      <c r="K88" s="12">
        <v>35</v>
      </c>
      <c r="L88" s="12" t="s">
        <v>240</v>
      </c>
      <c r="M88" s="12"/>
      <c r="N88" t="str">
        <f>IFERROR(VLOOKUP($A88,#REF!,13,FALSE),"")</f>
        <v/>
      </c>
      <c r="O88" t="str">
        <f>IFERROR(VLOOKUP($A88,#REF!,10,FALSE),"")</f>
        <v/>
      </c>
      <c r="P88" t="str">
        <f>IFERROR(VLOOKUP($A88,#REF!,7,FALSE),"")</f>
        <v/>
      </c>
      <c r="Q88" t="str">
        <f>IFERROR(VLOOKUP($A88,#REF!,6,FALSE),"")</f>
        <v/>
      </c>
      <c r="R88" s="12">
        <f t="shared" si="23"/>
        <v>1</v>
      </c>
      <c r="S88" s="12">
        <f t="shared" si="24"/>
        <v>0</v>
      </c>
      <c r="T88" s="12" t="str">
        <f t="shared" si="27"/>
        <v/>
      </c>
      <c r="U88" s="12">
        <f t="shared" si="25"/>
        <v>2025</v>
      </c>
      <c r="V88" s="12" t="str">
        <f t="shared" si="26"/>
        <v>Q1</v>
      </c>
      <c r="W88" s="12">
        <f t="shared" si="28"/>
        <v>2025</v>
      </c>
      <c r="X88" s="12" t="str">
        <f t="shared" si="29"/>
        <v>Q1</v>
      </c>
      <c r="Y88" s="12" t="str">
        <f t="shared" si="30"/>
        <v/>
      </c>
      <c r="Z88" s="12" t="str">
        <f t="shared" si="31"/>
        <v>Medium</v>
      </c>
    </row>
    <row r="89" spans="1:26" x14ac:dyDescent="0.3">
      <c r="A89" s="12" t="s">
        <v>345</v>
      </c>
      <c r="B89" s="12" t="s">
        <v>70</v>
      </c>
      <c r="C89" s="12" t="s">
        <v>142</v>
      </c>
      <c r="D89" s="12" t="s">
        <v>9</v>
      </c>
      <c r="E89" s="12" t="s">
        <v>224</v>
      </c>
      <c r="F89" s="12" t="s">
        <v>9</v>
      </c>
      <c r="G89" s="12" t="s">
        <v>217</v>
      </c>
      <c r="H89" s="12" t="s">
        <v>225</v>
      </c>
      <c r="I89" s="14">
        <v>45904</v>
      </c>
      <c r="J89" s="14">
        <v>45922</v>
      </c>
      <c r="K89" s="12">
        <v>20</v>
      </c>
      <c r="L89" s="12" t="s">
        <v>219</v>
      </c>
      <c r="M89" s="12">
        <v>98</v>
      </c>
      <c r="N89" t="str">
        <f>IFERROR(VLOOKUP($A89,#REF!,13,FALSE),"")</f>
        <v/>
      </c>
      <c r="O89" t="str">
        <f>IFERROR(VLOOKUP($A89,#REF!,10,FALSE),"")</f>
        <v/>
      </c>
      <c r="P89" t="str">
        <f>IFERROR(VLOOKUP($A89,#REF!,7,FALSE),"")</f>
        <v/>
      </c>
      <c r="Q89" t="str">
        <f>IFERROR(VLOOKUP($A89,#REF!,6,FALSE),"")</f>
        <v/>
      </c>
      <c r="R89" s="12">
        <f t="shared" si="23"/>
        <v>1</v>
      </c>
      <c r="S89" s="12">
        <f t="shared" si="24"/>
        <v>1</v>
      </c>
      <c r="T89" s="12">
        <f t="shared" si="27"/>
        <v>1</v>
      </c>
      <c r="U89" s="12">
        <f t="shared" si="25"/>
        <v>2025</v>
      </c>
      <c r="V89" s="12" t="str">
        <f t="shared" si="26"/>
        <v>Q3</v>
      </c>
      <c r="W89" s="12">
        <f t="shared" si="28"/>
        <v>2025</v>
      </c>
      <c r="X89" s="12" t="str">
        <f t="shared" si="29"/>
        <v>Q3</v>
      </c>
      <c r="Y89" s="12" t="str">
        <f t="shared" si="30"/>
        <v>Excellent</v>
      </c>
      <c r="Z89" s="12" t="str">
        <f t="shared" si="31"/>
        <v>Medium</v>
      </c>
    </row>
    <row r="90" spans="1:26" x14ac:dyDescent="0.3">
      <c r="A90" s="12" t="s">
        <v>346</v>
      </c>
      <c r="B90" s="12" t="s">
        <v>62</v>
      </c>
      <c r="C90" s="12" t="s">
        <v>190</v>
      </c>
      <c r="D90" s="12" t="s">
        <v>7</v>
      </c>
      <c r="E90" s="12" t="s">
        <v>216</v>
      </c>
      <c r="F90" s="12" t="s">
        <v>18</v>
      </c>
      <c r="G90" s="12" t="s">
        <v>217</v>
      </c>
      <c r="H90" s="12" t="s">
        <v>218</v>
      </c>
      <c r="I90" s="14">
        <v>45969</v>
      </c>
      <c r="J90" s="14">
        <v>46005</v>
      </c>
      <c r="K90" s="12">
        <v>40</v>
      </c>
      <c r="L90" s="12" t="s">
        <v>219</v>
      </c>
      <c r="M90" s="12">
        <v>72</v>
      </c>
      <c r="N90" t="str">
        <f>IFERROR(VLOOKUP($A90,#REF!,13,FALSE),"")</f>
        <v/>
      </c>
      <c r="O90" t="str">
        <f>IFERROR(VLOOKUP($A90,#REF!,10,FALSE),"")</f>
        <v/>
      </c>
      <c r="P90" t="str">
        <f>IFERROR(VLOOKUP($A90,#REF!,7,FALSE),"")</f>
        <v/>
      </c>
      <c r="Q90" t="str">
        <f>IFERROR(VLOOKUP($A90,#REF!,6,FALSE),"")</f>
        <v/>
      </c>
      <c r="R90" s="12">
        <f t="shared" si="23"/>
        <v>1</v>
      </c>
      <c r="S90" s="12">
        <f t="shared" si="24"/>
        <v>1</v>
      </c>
      <c r="T90" s="12">
        <f t="shared" si="27"/>
        <v>1</v>
      </c>
      <c r="U90" s="12">
        <f t="shared" si="25"/>
        <v>2025</v>
      </c>
      <c r="V90" s="12" t="str">
        <f t="shared" si="26"/>
        <v>Q4</v>
      </c>
      <c r="W90" s="12">
        <f t="shared" si="28"/>
        <v>2025</v>
      </c>
      <c r="X90" s="12" t="str">
        <f t="shared" si="29"/>
        <v>Q4</v>
      </c>
      <c r="Y90" s="12" t="str">
        <f t="shared" si="30"/>
        <v>Good</v>
      </c>
      <c r="Z90" s="12" t="str">
        <f t="shared" si="31"/>
        <v>Long</v>
      </c>
    </row>
    <row r="91" spans="1:26" x14ac:dyDescent="0.3">
      <c r="A91" s="12" t="s">
        <v>347</v>
      </c>
      <c r="B91" s="12" t="s">
        <v>72</v>
      </c>
      <c r="C91" s="12" t="s">
        <v>172</v>
      </c>
      <c r="D91" s="12" t="s">
        <v>9</v>
      </c>
      <c r="E91" s="12" t="s">
        <v>238</v>
      </c>
      <c r="F91" s="12" t="s">
        <v>20</v>
      </c>
      <c r="G91" s="12" t="s">
        <v>217</v>
      </c>
      <c r="H91" s="12" t="s">
        <v>239</v>
      </c>
      <c r="I91" s="14">
        <v>45762</v>
      </c>
      <c r="J91" s="14">
        <v>45776</v>
      </c>
      <c r="K91" s="12">
        <v>16</v>
      </c>
      <c r="L91" s="12" t="s">
        <v>261</v>
      </c>
      <c r="M91" s="12">
        <v>34</v>
      </c>
      <c r="N91" t="str">
        <f>IFERROR(VLOOKUP($A91,#REF!,13,FALSE),"")</f>
        <v/>
      </c>
      <c r="O91" t="str">
        <f>IFERROR(VLOOKUP($A91,#REF!,10,FALSE),"")</f>
        <v/>
      </c>
      <c r="P91" t="str">
        <f>IFERROR(VLOOKUP($A91,#REF!,7,FALSE),"")</f>
        <v/>
      </c>
      <c r="Q91" t="str">
        <f>IFERROR(VLOOKUP($A91,#REF!,6,FALSE),"")</f>
        <v/>
      </c>
      <c r="R91" s="12">
        <f t="shared" si="23"/>
        <v>1</v>
      </c>
      <c r="S91" s="12">
        <f t="shared" si="24"/>
        <v>0</v>
      </c>
      <c r="T91" s="12">
        <f t="shared" si="27"/>
        <v>0</v>
      </c>
      <c r="U91" s="12">
        <f t="shared" si="25"/>
        <v>2025</v>
      </c>
      <c r="V91" s="12" t="str">
        <f t="shared" si="26"/>
        <v>Q2</v>
      </c>
      <c r="W91" s="12">
        <f t="shared" si="28"/>
        <v>2025</v>
      </c>
      <c r="X91" s="12" t="str">
        <f t="shared" si="29"/>
        <v>Q2</v>
      </c>
      <c r="Y91" s="12" t="str">
        <f t="shared" si="30"/>
        <v>Needs Improvement</v>
      </c>
      <c r="Z91" s="12" t="str">
        <f t="shared" si="31"/>
        <v>Short</v>
      </c>
    </row>
    <row r="92" spans="1:26" x14ac:dyDescent="0.3">
      <c r="A92" s="12" t="s">
        <v>348</v>
      </c>
      <c r="B92" s="12" t="s">
        <v>85</v>
      </c>
      <c r="C92" s="12" t="s">
        <v>152</v>
      </c>
      <c r="D92" s="12" t="s">
        <v>10</v>
      </c>
      <c r="E92" s="12" t="s">
        <v>260</v>
      </c>
      <c r="F92" s="12" t="s">
        <v>10</v>
      </c>
      <c r="G92" s="12" t="s">
        <v>217</v>
      </c>
      <c r="H92" s="12" t="s">
        <v>236</v>
      </c>
      <c r="I92" s="14">
        <v>45722</v>
      </c>
      <c r="J92" s="14">
        <v>45747</v>
      </c>
      <c r="K92" s="12">
        <v>28</v>
      </c>
      <c r="L92" s="12" t="s">
        <v>219</v>
      </c>
      <c r="M92" s="12">
        <v>92</v>
      </c>
      <c r="N92" t="str">
        <f>IFERROR(VLOOKUP($A92,#REF!,13,FALSE),"")</f>
        <v/>
      </c>
      <c r="O92" t="str">
        <f>IFERROR(VLOOKUP($A92,#REF!,10,FALSE),"")</f>
        <v/>
      </c>
      <c r="P92" t="str">
        <f>IFERROR(VLOOKUP($A92,#REF!,7,FALSE),"")</f>
        <v/>
      </c>
      <c r="Q92" t="str">
        <f>IFERROR(VLOOKUP($A92,#REF!,6,FALSE),"")</f>
        <v/>
      </c>
      <c r="R92" s="12">
        <f t="shared" si="23"/>
        <v>1</v>
      </c>
      <c r="S92" s="12">
        <f t="shared" si="24"/>
        <v>1</v>
      </c>
      <c r="T92" s="12">
        <f t="shared" si="27"/>
        <v>1</v>
      </c>
      <c r="U92" s="12">
        <f t="shared" si="25"/>
        <v>2025</v>
      </c>
      <c r="V92" s="12" t="str">
        <f t="shared" si="26"/>
        <v>Q1</v>
      </c>
      <c r="W92" s="12">
        <f t="shared" si="28"/>
        <v>2025</v>
      </c>
      <c r="X92" s="12" t="str">
        <f t="shared" si="29"/>
        <v>Q1</v>
      </c>
      <c r="Y92" s="12" t="str">
        <f t="shared" si="30"/>
        <v>Excellent</v>
      </c>
      <c r="Z92" s="12" t="str">
        <f t="shared" si="31"/>
        <v>Medium</v>
      </c>
    </row>
    <row r="93" spans="1:26" x14ac:dyDescent="0.3">
      <c r="A93" s="12" t="s">
        <v>349</v>
      </c>
      <c r="B93" s="12" t="s">
        <v>80</v>
      </c>
      <c r="C93" s="12" t="s">
        <v>181</v>
      </c>
      <c r="D93" s="12" t="s">
        <v>10</v>
      </c>
      <c r="E93" s="12" t="s">
        <v>227</v>
      </c>
      <c r="F93" s="12" t="s">
        <v>10</v>
      </c>
      <c r="G93" s="12" t="s">
        <v>217</v>
      </c>
      <c r="H93" s="12" t="s">
        <v>228</v>
      </c>
      <c r="I93" s="14">
        <v>45939</v>
      </c>
      <c r="J93" s="14">
        <v>45993</v>
      </c>
      <c r="K93" s="12">
        <v>60</v>
      </c>
      <c r="L93" s="12" t="s">
        <v>219</v>
      </c>
      <c r="M93" s="12">
        <v>80</v>
      </c>
      <c r="N93" t="str">
        <f>IFERROR(VLOOKUP($A93,#REF!,13,FALSE),"")</f>
        <v/>
      </c>
      <c r="O93" t="str">
        <f>IFERROR(VLOOKUP($A93,#REF!,10,FALSE),"")</f>
        <v/>
      </c>
      <c r="P93" t="str">
        <f>IFERROR(VLOOKUP($A93,#REF!,7,FALSE),"")</f>
        <v/>
      </c>
      <c r="Q93" t="str">
        <f>IFERROR(VLOOKUP($A93,#REF!,6,FALSE),"")</f>
        <v/>
      </c>
      <c r="R93" s="12">
        <f t="shared" si="23"/>
        <v>1</v>
      </c>
      <c r="S93" s="12">
        <f t="shared" si="24"/>
        <v>1</v>
      </c>
      <c r="T93" s="12">
        <f t="shared" si="27"/>
        <v>1</v>
      </c>
      <c r="U93" s="12">
        <f t="shared" si="25"/>
        <v>2025</v>
      </c>
      <c r="V93" s="12" t="str">
        <f t="shared" si="26"/>
        <v>Q4</v>
      </c>
      <c r="W93" s="12">
        <f t="shared" si="28"/>
        <v>2025</v>
      </c>
      <c r="X93" s="12" t="str">
        <f t="shared" si="29"/>
        <v>Q4</v>
      </c>
      <c r="Y93" s="12" t="str">
        <f t="shared" si="30"/>
        <v>Good</v>
      </c>
      <c r="Z93" s="12" t="str">
        <f t="shared" si="31"/>
        <v>Long</v>
      </c>
    </row>
    <row r="94" spans="1:26" x14ac:dyDescent="0.3">
      <c r="A94" s="12" t="s">
        <v>350</v>
      </c>
      <c r="B94" s="12" t="s">
        <v>111</v>
      </c>
      <c r="C94" s="12" t="s">
        <v>173</v>
      </c>
      <c r="D94" s="12" t="s">
        <v>13</v>
      </c>
      <c r="E94" s="12" t="s">
        <v>251</v>
      </c>
      <c r="F94" s="12" t="s">
        <v>252</v>
      </c>
      <c r="G94" s="12" t="s">
        <v>217</v>
      </c>
      <c r="H94" s="12" t="s">
        <v>236</v>
      </c>
      <c r="I94" s="14">
        <v>45716</v>
      </c>
      <c r="J94" s="14">
        <v>45744</v>
      </c>
      <c r="K94" s="12">
        <v>32</v>
      </c>
      <c r="L94" s="12" t="s">
        <v>229</v>
      </c>
      <c r="M94" s="12"/>
      <c r="N94" t="str">
        <f>IFERROR(VLOOKUP($A94,#REF!,13,FALSE),"")</f>
        <v/>
      </c>
      <c r="O94" t="str">
        <f>IFERROR(VLOOKUP($A94,#REF!,10,FALSE),"")</f>
        <v/>
      </c>
      <c r="P94" t="str">
        <f>IFERROR(VLOOKUP($A94,#REF!,7,FALSE),"")</f>
        <v/>
      </c>
      <c r="Q94" t="str">
        <f>IFERROR(VLOOKUP($A94,#REF!,6,FALSE),"")</f>
        <v/>
      </c>
      <c r="R94" s="12">
        <f t="shared" si="23"/>
        <v>1</v>
      </c>
      <c r="S94" s="12">
        <f t="shared" si="24"/>
        <v>0</v>
      </c>
      <c r="T94" s="12" t="str">
        <f t="shared" si="27"/>
        <v/>
      </c>
      <c r="U94" s="12">
        <f t="shared" si="25"/>
        <v>2025</v>
      </c>
      <c r="V94" s="12" t="str">
        <f t="shared" si="26"/>
        <v>Q1</v>
      </c>
      <c r="W94" s="12">
        <f t="shared" si="28"/>
        <v>2025</v>
      </c>
      <c r="X94" s="12" t="str">
        <f t="shared" si="29"/>
        <v>Q1</v>
      </c>
      <c r="Y94" s="12" t="str">
        <f t="shared" si="30"/>
        <v/>
      </c>
      <c r="Z94" s="12" t="str">
        <f t="shared" si="31"/>
        <v>Medium</v>
      </c>
    </row>
    <row r="95" spans="1:26" x14ac:dyDescent="0.3">
      <c r="A95" s="12" t="s">
        <v>351</v>
      </c>
      <c r="B95" s="12" t="s">
        <v>94</v>
      </c>
      <c r="C95" s="12" t="s">
        <v>159</v>
      </c>
      <c r="D95" s="12" t="s">
        <v>11</v>
      </c>
      <c r="E95" s="12" t="s">
        <v>242</v>
      </c>
      <c r="F95" s="12" t="s">
        <v>191</v>
      </c>
      <c r="G95" s="12" t="s">
        <v>217</v>
      </c>
      <c r="H95" s="12" t="s">
        <v>243</v>
      </c>
      <c r="I95" s="14">
        <v>45665</v>
      </c>
      <c r="J95" s="14">
        <v>45675</v>
      </c>
      <c r="K95" s="12">
        <v>12</v>
      </c>
      <c r="L95" s="12" t="s">
        <v>219</v>
      </c>
      <c r="M95" s="12">
        <v>79</v>
      </c>
      <c r="N95" t="str">
        <f>IFERROR(VLOOKUP($A95,#REF!,13,FALSE),"")</f>
        <v/>
      </c>
      <c r="O95" t="str">
        <f>IFERROR(VLOOKUP($A95,#REF!,10,FALSE),"")</f>
        <v/>
      </c>
      <c r="P95" t="str">
        <f>IFERROR(VLOOKUP($A95,#REF!,7,FALSE),"")</f>
        <v/>
      </c>
      <c r="Q95" t="str">
        <f>IFERROR(VLOOKUP($A95,#REF!,6,FALSE),"")</f>
        <v/>
      </c>
      <c r="R95" s="12">
        <f t="shared" si="23"/>
        <v>1</v>
      </c>
      <c r="S95" s="12">
        <f t="shared" si="24"/>
        <v>1</v>
      </c>
      <c r="T95" s="12">
        <f t="shared" si="27"/>
        <v>1</v>
      </c>
      <c r="U95" s="12">
        <f t="shared" si="25"/>
        <v>2025</v>
      </c>
      <c r="V95" s="12" t="str">
        <f t="shared" si="26"/>
        <v>Q1</v>
      </c>
      <c r="W95" s="12">
        <f t="shared" si="28"/>
        <v>2025</v>
      </c>
      <c r="X95" s="12" t="str">
        <f t="shared" si="29"/>
        <v>Q1</v>
      </c>
      <c r="Y95" s="12" t="str">
        <f t="shared" si="30"/>
        <v>Good</v>
      </c>
      <c r="Z95" s="12" t="str">
        <f t="shared" si="31"/>
        <v>Short</v>
      </c>
    </row>
    <row r="96" spans="1:26" x14ac:dyDescent="0.3">
      <c r="A96" s="12" t="s">
        <v>352</v>
      </c>
      <c r="B96" s="12" t="s">
        <v>76</v>
      </c>
      <c r="C96" s="12" t="s">
        <v>187</v>
      </c>
      <c r="D96" s="12" t="s">
        <v>9</v>
      </c>
      <c r="E96" s="12" t="s">
        <v>238</v>
      </c>
      <c r="F96" s="12" t="s">
        <v>20</v>
      </c>
      <c r="G96" s="12" t="s">
        <v>217</v>
      </c>
      <c r="H96" s="12" t="s">
        <v>239</v>
      </c>
      <c r="I96" s="14">
        <v>45967</v>
      </c>
      <c r="J96" s="14">
        <v>45981</v>
      </c>
      <c r="K96" s="12">
        <v>16</v>
      </c>
      <c r="L96" s="12" t="s">
        <v>229</v>
      </c>
      <c r="M96" s="12"/>
      <c r="N96" t="str">
        <f>IFERROR(VLOOKUP($A96,#REF!,13,FALSE),"")</f>
        <v/>
      </c>
      <c r="O96" t="str">
        <f>IFERROR(VLOOKUP($A96,#REF!,10,FALSE),"")</f>
        <v/>
      </c>
      <c r="P96" t="str">
        <f>IFERROR(VLOOKUP($A96,#REF!,7,FALSE),"")</f>
        <v/>
      </c>
      <c r="Q96" t="str">
        <f>IFERROR(VLOOKUP($A96,#REF!,6,FALSE),"")</f>
        <v/>
      </c>
      <c r="R96" s="12">
        <f t="shared" si="23"/>
        <v>1</v>
      </c>
      <c r="S96" s="12">
        <f t="shared" si="24"/>
        <v>0</v>
      </c>
      <c r="T96" s="12" t="str">
        <f t="shared" si="27"/>
        <v/>
      </c>
      <c r="U96" s="12">
        <f t="shared" si="25"/>
        <v>2025</v>
      </c>
      <c r="V96" s="12" t="str">
        <f t="shared" si="26"/>
        <v>Q4</v>
      </c>
      <c r="W96" s="12">
        <f t="shared" si="28"/>
        <v>2025</v>
      </c>
      <c r="X96" s="12" t="str">
        <f t="shared" si="29"/>
        <v>Q4</v>
      </c>
      <c r="Y96" s="12" t="str">
        <f t="shared" si="30"/>
        <v/>
      </c>
      <c r="Z96" s="12" t="str">
        <f t="shared" si="31"/>
        <v>Short</v>
      </c>
    </row>
    <row r="97" spans="1:26" x14ac:dyDescent="0.3">
      <c r="A97" s="12" t="s">
        <v>353</v>
      </c>
      <c r="B97" s="12" t="s">
        <v>91</v>
      </c>
      <c r="C97" s="12" t="s">
        <v>157</v>
      </c>
      <c r="D97" s="12" t="s">
        <v>12</v>
      </c>
      <c r="E97" s="12" t="s">
        <v>235</v>
      </c>
      <c r="F97" s="12" t="s">
        <v>193</v>
      </c>
      <c r="G97" s="12" t="s">
        <v>217</v>
      </c>
      <c r="H97" s="12" t="s">
        <v>236</v>
      </c>
      <c r="I97" s="14">
        <v>45772</v>
      </c>
      <c r="J97" s="14">
        <v>45799</v>
      </c>
      <c r="K97" s="12">
        <v>30</v>
      </c>
      <c r="L97" s="12" t="s">
        <v>219</v>
      </c>
      <c r="M97" s="12">
        <v>81</v>
      </c>
      <c r="N97" t="str">
        <f>IFERROR(VLOOKUP($A97,#REF!,13,FALSE),"")</f>
        <v/>
      </c>
      <c r="O97" t="str">
        <f>IFERROR(VLOOKUP($A97,#REF!,10,FALSE),"")</f>
        <v/>
      </c>
      <c r="P97" t="str">
        <f>IFERROR(VLOOKUP($A97,#REF!,7,FALSE),"")</f>
        <v/>
      </c>
      <c r="Q97" t="str">
        <f>IFERROR(VLOOKUP($A97,#REF!,6,FALSE),"")</f>
        <v/>
      </c>
      <c r="R97" s="12">
        <f t="shared" si="23"/>
        <v>1</v>
      </c>
      <c r="S97" s="12">
        <f t="shared" si="24"/>
        <v>1</v>
      </c>
      <c r="T97" s="12">
        <f t="shared" si="27"/>
        <v>1</v>
      </c>
      <c r="U97" s="12">
        <f t="shared" si="25"/>
        <v>2025</v>
      </c>
      <c r="V97" s="12" t="str">
        <f t="shared" si="26"/>
        <v>Q2</v>
      </c>
      <c r="W97" s="12">
        <f t="shared" si="28"/>
        <v>2025</v>
      </c>
      <c r="X97" s="12" t="str">
        <f t="shared" si="29"/>
        <v>Q2</v>
      </c>
      <c r="Y97" s="12" t="str">
        <f t="shared" si="30"/>
        <v>Good</v>
      </c>
      <c r="Z97" s="12" t="str">
        <f t="shared" si="31"/>
        <v>Medium</v>
      </c>
    </row>
    <row r="98" spans="1:26" x14ac:dyDescent="0.3">
      <c r="A98" s="12" t="s">
        <v>354</v>
      </c>
      <c r="B98" s="12" t="s">
        <v>66</v>
      </c>
      <c r="C98" s="12" t="s">
        <v>138</v>
      </c>
      <c r="D98" s="12" t="s">
        <v>7</v>
      </c>
      <c r="E98" s="12" t="s">
        <v>231</v>
      </c>
      <c r="F98" s="12" t="s">
        <v>232</v>
      </c>
      <c r="G98" s="12" t="s">
        <v>217</v>
      </c>
      <c r="H98" s="12" t="s">
        <v>233</v>
      </c>
      <c r="I98" s="14">
        <v>46021</v>
      </c>
      <c r="J98" s="14">
        <v>46093</v>
      </c>
      <c r="K98" s="12">
        <v>80</v>
      </c>
      <c r="L98" s="12" t="s">
        <v>229</v>
      </c>
      <c r="M98" s="12"/>
      <c r="N98" t="str">
        <f>IFERROR(VLOOKUP($A98,#REF!,13,FALSE),"")</f>
        <v/>
      </c>
      <c r="O98" t="str">
        <f>IFERROR(VLOOKUP($A98,#REF!,10,FALSE),"")</f>
        <v/>
      </c>
      <c r="P98" t="str">
        <f>IFERROR(VLOOKUP($A98,#REF!,7,FALSE),"")</f>
        <v/>
      </c>
      <c r="Q98" t="str">
        <f>IFERROR(VLOOKUP($A98,#REF!,6,FALSE),"")</f>
        <v/>
      </c>
      <c r="R98" s="12">
        <f t="shared" si="23"/>
        <v>1</v>
      </c>
      <c r="S98" s="12">
        <f t="shared" si="24"/>
        <v>0</v>
      </c>
      <c r="T98" s="12" t="str">
        <f t="shared" si="27"/>
        <v/>
      </c>
      <c r="U98" s="12">
        <f t="shared" si="25"/>
        <v>2025</v>
      </c>
      <c r="V98" s="12" t="str">
        <f t="shared" si="26"/>
        <v>Q4</v>
      </c>
      <c r="W98" s="12">
        <f t="shared" si="28"/>
        <v>2026</v>
      </c>
      <c r="X98" s="12" t="str">
        <f t="shared" si="29"/>
        <v>Q1</v>
      </c>
      <c r="Y98" s="12" t="str">
        <f t="shared" si="30"/>
        <v/>
      </c>
      <c r="Z98" s="12" t="str">
        <f t="shared" si="31"/>
        <v>Long</v>
      </c>
    </row>
    <row r="99" spans="1:26" x14ac:dyDescent="0.3">
      <c r="A99" s="12" t="s">
        <v>355</v>
      </c>
      <c r="B99" s="12" t="s">
        <v>58</v>
      </c>
      <c r="C99" s="12" t="s">
        <v>132</v>
      </c>
      <c r="D99" s="12" t="s">
        <v>7</v>
      </c>
      <c r="E99" s="12" t="s">
        <v>231</v>
      </c>
      <c r="F99" s="12" t="s">
        <v>232</v>
      </c>
      <c r="G99" s="12" t="s">
        <v>217</v>
      </c>
      <c r="H99" s="12" t="s">
        <v>233</v>
      </c>
      <c r="I99" s="14">
        <v>45728</v>
      </c>
      <c r="J99" s="14">
        <v>45800</v>
      </c>
      <c r="K99" s="12">
        <v>80</v>
      </c>
      <c r="L99" s="12" t="s">
        <v>240</v>
      </c>
      <c r="M99" s="12"/>
      <c r="N99" t="str">
        <f>IFERROR(VLOOKUP($A99,#REF!,13,FALSE),"")</f>
        <v/>
      </c>
      <c r="O99" t="str">
        <f>IFERROR(VLOOKUP($A99,#REF!,10,FALSE),"")</f>
        <v/>
      </c>
      <c r="P99" t="str">
        <f>IFERROR(VLOOKUP($A99,#REF!,7,FALSE),"")</f>
        <v/>
      </c>
      <c r="Q99" t="str">
        <f>IFERROR(VLOOKUP($A99,#REF!,6,FALSE),"")</f>
        <v/>
      </c>
      <c r="R99" s="12">
        <f t="shared" si="23"/>
        <v>1</v>
      </c>
      <c r="S99" s="12">
        <f t="shared" si="24"/>
        <v>0</v>
      </c>
      <c r="T99" s="12" t="str">
        <f t="shared" si="27"/>
        <v/>
      </c>
      <c r="U99" s="12">
        <f t="shared" si="25"/>
        <v>2025</v>
      </c>
      <c r="V99" s="12" t="str">
        <f t="shared" si="26"/>
        <v>Q1</v>
      </c>
      <c r="W99" s="12">
        <f t="shared" si="28"/>
        <v>2025</v>
      </c>
      <c r="X99" s="12" t="str">
        <f t="shared" si="29"/>
        <v>Q2</v>
      </c>
      <c r="Y99" s="12" t="str">
        <f t="shared" si="30"/>
        <v/>
      </c>
      <c r="Z99" s="12" t="str">
        <f t="shared" si="31"/>
        <v>Long</v>
      </c>
    </row>
    <row r="100" spans="1:26" x14ac:dyDescent="0.3">
      <c r="A100" s="12" t="s">
        <v>356</v>
      </c>
      <c r="B100" s="12" t="s">
        <v>106</v>
      </c>
      <c r="C100" s="12" t="s">
        <v>168</v>
      </c>
      <c r="D100" s="12" t="s">
        <v>13</v>
      </c>
      <c r="E100" s="12" t="s">
        <v>251</v>
      </c>
      <c r="F100" s="12" t="s">
        <v>252</v>
      </c>
      <c r="G100" s="12" t="s">
        <v>217</v>
      </c>
      <c r="H100" s="12" t="s">
        <v>236</v>
      </c>
      <c r="I100" s="14">
        <v>45825</v>
      </c>
      <c r="J100" s="14">
        <v>45853</v>
      </c>
      <c r="K100" s="12">
        <v>32</v>
      </c>
      <c r="L100" s="12" t="s">
        <v>219</v>
      </c>
      <c r="M100" s="12">
        <v>87</v>
      </c>
      <c r="N100" t="str">
        <f>IFERROR(VLOOKUP($A100,#REF!,13,FALSE),"")</f>
        <v/>
      </c>
      <c r="O100" t="str">
        <f>IFERROR(VLOOKUP($A100,#REF!,10,FALSE),"")</f>
        <v/>
      </c>
      <c r="P100" t="str">
        <f>IFERROR(VLOOKUP($A100,#REF!,7,FALSE),"")</f>
        <v/>
      </c>
      <c r="Q100" t="str">
        <f>IFERROR(VLOOKUP($A100,#REF!,6,FALSE),"")</f>
        <v/>
      </c>
      <c r="R100" s="12">
        <f t="shared" si="23"/>
        <v>1</v>
      </c>
      <c r="S100" s="12">
        <f t="shared" si="24"/>
        <v>1</v>
      </c>
      <c r="T100" s="12">
        <f t="shared" si="27"/>
        <v>1</v>
      </c>
      <c r="U100" s="12">
        <f t="shared" si="25"/>
        <v>2025</v>
      </c>
      <c r="V100" s="12" t="str">
        <f t="shared" si="26"/>
        <v>Q2</v>
      </c>
      <c r="W100" s="12">
        <f t="shared" si="28"/>
        <v>2025</v>
      </c>
      <c r="X100" s="12" t="str">
        <f t="shared" si="29"/>
        <v>Q3</v>
      </c>
      <c r="Y100" s="12" t="str">
        <f t="shared" si="30"/>
        <v>Excellent</v>
      </c>
      <c r="Z100" s="12" t="str">
        <f t="shared" si="31"/>
        <v>Medium</v>
      </c>
    </row>
    <row r="101" spans="1:26" x14ac:dyDescent="0.3">
      <c r="A101" s="12" t="s">
        <v>357</v>
      </c>
      <c r="B101" s="12" t="s">
        <v>88</v>
      </c>
      <c r="C101" s="12" t="s">
        <v>154</v>
      </c>
      <c r="D101" s="12" t="s">
        <v>12</v>
      </c>
      <c r="E101" s="12" t="s">
        <v>281</v>
      </c>
      <c r="F101" s="12" t="s">
        <v>193</v>
      </c>
      <c r="G101" s="12" t="s">
        <v>217</v>
      </c>
      <c r="H101" s="12" t="s">
        <v>233</v>
      </c>
      <c r="I101" s="14">
        <v>45730</v>
      </c>
      <c r="J101" s="14">
        <v>45753</v>
      </c>
      <c r="K101" s="12">
        <v>26</v>
      </c>
      <c r="L101" s="12" t="s">
        <v>219</v>
      </c>
      <c r="M101" s="12">
        <v>76</v>
      </c>
      <c r="N101" t="str">
        <f>IFERROR(VLOOKUP($A101,#REF!,13,FALSE),"")</f>
        <v/>
      </c>
      <c r="O101" t="str">
        <f>IFERROR(VLOOKUP($A101,#REF!,10,FALSE),"")</f>
        <v/>
      </c>
      <c r="P101" t="str">
        <f>IFERROR(VLOOKUP($A101,#REF!,7,FALSE),"")</f>
        <v/>
      </c>
      <c r="Q101" t="str">
        <f>IFERROR(VLOOKUP($A101,#REF!,6,FALSE),"")</f>
        <v/>
      </c>
      <c r="R101" s="12">
        <f t="shared" si="23"/>
        <v>1</v>
      </c>
      <c r="S101" s="12">
        <f t="shared" si="24"/>
        <v>1</v>
      </c>
      <c r="T101" s="12">
        <f t="shared" si="27"/>
        <v>1</v>
      </c>
      <c r="U101" s="12">
        <f t="shared" si="25"/>
        <v>2025</v>
      </c>
      <c r="V101" s="12" t="str">
        <f t="shared" si="26"/>
        <v>Q1</v>
      </c>
      <c r="W101" s="12">
        <f t="shared" si="28"/>
        <v>2025</v>
      </c>
      <c r="X101" s="12" t="str">
        <f t="shared" si="29"/>
        <v>Q2</v>
      </c>
      <c r="Y101" s="12" t="str">
        <f t="shared" si="30"/>
        <v>Good</v>
      </c>
      <c r="Z101" s="12" t="str">
        <f t="shared" si="31"/>
        <v>Medium</v>
      </c>
    </row>
    <row r="102" spans="1:26" x14ac:dyDescent="0.3">
      <c r="A102" s="12" t="s">
        <v>358</v>
      </c>
      <c r="B102" s="12" t="s">
        <v>85</v>
      </c>
      <c r="C102" s="12" t="s">
        <v>152</v>
      </c>
      <c r="D102" s="12" t="s">
        <v>10</v>
      </c>
      <c r="E102" s="12" t="s">
        <v>260</v>
      </c>
      <c r="F102" s="12" t="s">
        <v>10</v>
      </c>
      <c r="G102" s="12" t="s">
        <v>217</v>
      </c>
      <c r="H102" s="12" t="s">
        <v>236</v>
      </c>
      <c r="I102" s="14">
        <v>45741</v>
      </c>
      <c r="J102" s="14">
        <v>45766</v>
      </c>
      <c r="K102" s="12">
        <v>28</v>
      </c>
      <c r="L102" s="12" t="s">
        <v>219</v>
      </c>
      <c r="M102" s="12">
        <v>96</v>
      </c>
      <c r="N102" t="str">
        <f>IFERROR(VLOOKUP($A102,#REF!,13,FALSE),"")</f>
        <v/>
      </c>
      <c r="O102" t="str">
        <f>IFERROR(VLOOKUP($A102,#REF!,10,FALSE),"")</f>
        <v/>
      </c>
      <c r="P102" t="str">
        <f>IFERROR(VLOOKUP($A102,#REF!,7,FALSE),"")</f>
        <v/>
      </c>
      <c r="Q102" t="str">
        <f>IFERROR(VLOOKUP($A102,#REF!,6,FALSE),"")</f>
        <v/>
      </c>
      <c r="R102" s="12">
        <f t="shared" si="23"/>
        <v>1</v>
      </c>
      <c r="S102" s="12">
        <f t="shared" si="24"/>
        <v>1</v>
      </c>
      <c r="T102" s="12">
        <f t="shared" si="27"/>
        <v>1</v>
      </c>
      <c r="U102" s="12">
        <f t="shared" si="25"/>
        <v>2025</v>
      </c>
      <c r="V102" s="12" t="str">
        <f t="shared" si="26"/>
        <v>Q1</v>
      </c>
      <c r="W102" s="12">
        <f t="shared" si="28"/>
        <v>2025</v>
      </c>
      <c r="X102" s="12" t="str">
        <f t="shared" si="29"/>
        <v>Q2</v>
      </c>
      <c r="Y102" s="12" t="str">
        <f t="shared" si="30"/>
        <v>Excellent</v>
      </c>
      <c r="Z102" s="12" t="str">
        <f t="shared" si="31"/>
        <v>Medium</v>
      </c>
    </row>
    <row r="103" spans="1:26" x14ac:dyDescent="0.3">
      <c r="A103" s="12" t="s">
        <v>359</v>
      </c>
      <c r="B103" s="12" t="s">
        <v>82</v>
      </c>
      <c r="C103" s="12" t="s">
        <v>149</v>
      </c>
      <c r="D103" s="12" t="s">
        <v>10</v>
      </c>
      <c r="E103" s="12" t="s">
        <v>260</v>
      </c>
      <c r="F103" s="12" t="s">
        <v>10</v>
      </c>
      <c r="G103" s="12" t="s">
        <v>217</v>
      </c>
      <c r="H103" s="12" t="s">
        <v>236</v>
      </c>
      <c r="I103" s="14">
        <v>45810</v>
      </c>
      <c r="J103" s="14">
        <v>45835</v>
      </c>
      <c r="K103" s="12">
        <v>28</v>
      </c>
      <c r="L103" s="12" t="s">
        <v>219</v>
      </c>
      <c r="M103" s="12">
        <v>94</v>
      </c>
      <c r="N103" t="str">
        <f>IFERROR(VLOOKUP($A103,#REF!,13,FALSE),"")</f>
        <v/>
      </c>
      <c r="O103" t="str">
        <f>IFERROR(VLOOKUP($A103,#REF!,10,FALSE),"")</f>
        <v/>
      </c>
      <c r="P103" t="str">
        <f>IFERROR(VLOOKUP($A103,#REF!,7,FALSE),"")</f>
        <v/>
      </c>
      <c r="Q103" t="str">
        <f>IFERROR(VLOOKUP($A103,#REF!,6,FALSE),"")</f>
        <v/>
      </c>
      <c r="R103" s="12">
        <f t="shared" si="23"/>
        <v>1</v>
      </c>
      <c r="S103" s="12">
        <f t="shared" si="24"/>
        <v>1</v>
      </c>
      <c r="T103" s="12">
        <f t="shared" si="27"/>
        <v>1</v>
      </c>
      <c r="U103" s="12">
        <f t="shared" si="25"/>
        <v>2025</v>
      </c>
      <c r="V103" s="12" t="str">
        <f t="shared" si="26"/>
        <v>Q2</v>
      </c>
      <c r="W103" s="12">
        <f t="shared" si="28"/>
        <v>2025</v>
      </c>
      <c r="X103" s="12" t="str">
        <f t="shared" si="29"/>
        <v>Q2</v>
      </c>
      <c r="Y103" s="12" t="str">
        <f t="shared" si="30"/>
        <v>Excellent</v>
      </c>
      <c r="Z103" s="12" t="str">
        <f t="shared" si="31"/>
        <v>Medium</v>
      </c>
    </row>
    <row r="104" spans="1:26" x14ac:dyDescent="0.3">
      <c r="N104" t="str">
        <f>IFERROR(VLOOKUP($A104,#REF!,13,FALSE),"")</f>
        <v/>
      </c>
      <c r="O104" t="str">
        <f>IFERROR(VLOOKUP($A104,#REF!,10,FALSE),"")</f>
        <v/>
      </c>
      <c r="P104" t="str">
        <f>IFERROR(VLOOKUP($A104,#REF!,7,FALSE),"")</f>
        <v/>
      </c>
      <c r="Q104" t="str">
        <f>IFERROR(VLOOKUP($A104,#REF!,6,FALSE),"")</f>
        <v/>
      </c>
    </row>
    <row r="105" spans="1:26" x14ac:dyDescent="0.3">
      <c r="N105" t="str">
        <f>IFERROR(VLOOKUP($A105,#REF!,13,FALSE),"")</f>
        <v/>
      </c>
      <c r="O105" t="str">
        <f>IFERROR(VLOOKUP($A105,#REF!,10,FALSE),"")</f>
        <v/>
      </c>
      <c r="P105" t="str">
        <f>IFERROR(VLOOKUP($A105,#REF!,7,FALSE),"")</f>
        <v/>
      </c>
      <c r="Q105" t="str">
        <f>IFERROR(VLOOKUP($A105,#REF!,6,FALSE),"")</f>
        <v/>
      </c>
    </row>
    <row r="106" spans="1:26" x14ac:dyDescent="0.3">
      <c r="N106" t="str">
        <f>IFERROR(VLOOKUP($A106,#REF!,13,FALSE),"")</f>
        <v/>
      </c>
      <c r="O106" t="str">
        <f>IFERROR(VLOOKUP($A106,#REF!,10,FALSE),"")</f>
        <v/>
      </c>
      <c r="P106" t="str">
        <f>IFERROR(VLOOKUP($A106,#REF!,7,FALSE),"")</f>
        <v/>
      </c>
      <c r="Q106" t="str">
        <f>IFERROR(VLOOKUP($A106,#REF!,6,FALSE),"")</f>
        <v/>
      </c>
    </row>
    <row r="107" spans="1:26" x14ac:dyDescent="0.3">
      <c r="N107" t="str">
        <f>IFERROR(VLOOKUP($A107,#REF!,13,FALSE),"")</f>
        <v/>
      </c>
      <c r="O107" t="str">
        <f>IFERROR(VLOOKUP($A107,#REF!,10,FALSE),"")</f>
        <v/>
      </c>
      <c r="P107" t="str">
        <f>IFERROR(VLOOKUP($A107,#REF!,7,FALSE),"")</f>
        <v/>
      </c>
      <c r="Q107" t="str">
        <f>IFERROR(VLOOKUP($A107,#REF!,6,FALSE),"")</f>
        <v/>
      </c>
    </row>
    <row r="108" spans="1:26" x14ac:dyDescent="0.3">
      <c r="N108" t="str">
        <f>IFERROR(VLOOKUP($A108,#REF!,13,FALSE),"")</f>
        <v/>
      </c>
      <c r="O108" t="str">
        <f>IFERROR(VLOOKUP($A108,#REF!,10,FALSE),"")</f>
        <v/>
      </c>
      <c r="P108" t="str">
        <f>IFERROR(VLOOKUP($A108,#REF!,7,FALSE),"")</f>
        <v/>
      </c>
      <c r="Q108" t="str">
        <f>IFERROR(VLOOKUP($A108,#REF!,6,FALSE),"")</f>
        <v/>
      </c>
    </row>
    <row r="109" spans="1:26" x14ac:dyDescent="0.3">
      <c r="N109" t="str">
        <f>IFERROR(VLOOKUP($A109,#REF!,13,FALSE),"")</f>
        <v/>
      </c>
      <c r="O109" t="str">
        <f>IFERROR(VLOOKUP($A109,#REF!,10,FALSE),"")</f>
        <v/>
      </c>
      <c r="P109" t="str">
        <f>IFERROR(VLOOKUP($A109,#REF!,7,FALSE),"")</f>
        <v/>
      </c>
      <c r="Q109" t="str">
        <f>IFERROR(VLOOKUP($A109,#REF!,6,FALSE),"")</f>
        <v/>
      </c>
    </row>
    <row r="110" spans="1:26" x14ac:dyDescent="0.3">
      <c r="N110" t="str">
        <f>IFERROR(VLOOKUP($A110,#REF!,13,FALSE),"")</f>
        <v/>
      </c>
      <c r="O110" t="str">
        <f>IFERROR(VLOOKUP($A110,#REF!,10,FALSE),"")</f>
        <v/>
      </c>
      <c r="P110" t="str">
        <f>IFERROR(VLOOKUP($A110,#REF!,7,FALSE),"")</f>
        <v/>
      </c>
      <c r="Q110" t="str">
        <f>IFERROR(VLOOKUP($A110,#REF!,6,FALSE),"")</f>
        <v/>
      </c>
    </row>
    <row r="111" spans="1:26" x14ac:dyDescent="0.3">
      <c r="N111" t="str">
        <f>IFERROR(VLOOKUP($A111,#REF!,13,FALSE),"")</f>
        <v/>
      </c>
      <c r="O111" t="str">
        <f>IFERROR(VLOOKUP($A111,#REF!,10,FALSE),"")</f>
        <v/>
      </c>
      <c r="P111" t="str">
        <f>IFERROR(VLOOKUP($A111,#REF!,7,FALSE),"")</f>
        <v/>
      </c>
      <c r="Q111" t="str">
        <f>IFERROR(VLOOKUP($A111,#REF!,6,FALSE),"")</f>
        <v/>
      </c>
    </row>
    <row r="112" spans="1:26" x14ac:dyDescent="0.3">
      <c r="N112" t="str">
        <f>IFERROR(VLOOKUP($A112,#REF!,13,FALSE),"")</f>
        <v/>
      </c>
      <c r="O112" t="str">
        <f>IFERROR(VLOOKUP($A112,#REF!,10,FALSE),"")</f>
        <v/>
      </c>
      <c r="P112" t="str">
        <f>IFERROR(VLOOKUP($A112,#REF!,7,FALSE),"")</f>
        <v/>
      </c>
      <c r="Q112" t="str">
        <f>IFERROR(VLOOKUP($A112,#REF!,6,FALSE),"")</f>
        <v/>
      </c>
    </row>
    <row r="113" spans="14:17" x14ac:dyDescent="0.3">
      <c r="N113" t="str">
        <f>IFERROR(VLOOKUP($A113,#REF!,13,FALSE),"")</f>
        <v/>
      </c>
      <c r="O113" t="str">
        <f>IFERROR(VLOOKUP($A113,#REF!,10,FALSE),"")</f>
        <v/>
      </c>
      <c r="P113" t="str">
        <f>IFERROR(VLOOKUP($A113,#REF!,7,FALSE),"")</f>
        <v/>
      </c>
      <c r="Q113" t="str">
        <f>IFERROR(VLOOKUP($A113,#REF!,6,FALSE),"")</f>
        <v/>
      </c>
    </row>
    <row r="114" spans="14:17" x14ac:dyDescent="0.3">
      <c r="N114" t="str">
        <f>IFERROR(VLOOKUP($A114,#REF!,13,FALSE),"")</f>
        <v/>
      </c>
      <c r="O114" t="str">
        <f>IFERROR(VLOOKUP($A114,#REF!,10,FALSE),"")</f>
        <v/>
      </c>
      <c r="P114" t="str">
        <f>IFERROR(VLOOKUP($A114,#REF!,7,FALSE),"")</f>
        <v/>
      </c>
      <c r="Q114" t="str">
        <f>IFERROR(VLOOKUP($A114,#REF!,6,FALSE),"")</f>
        <v/>
      </c>
    </row>
    <row r="115" spans="14:17" x14ac:dyDescent="0.3">
      <c r="N115" t="str">
        <f>IFERROR(VLOOKUP($A115,#REF!,13,FALSE),"")</f>
        <v/>
      </c>
      <c r="O115" t="str">
        <f>IFERROR(VLOOKUP($A115,#REF!,10,FALSE),"")</f>
        <v/>
      </c>
      <c r="P115" t="str">
        <f>IFERROR(VLOOKUP($A115,#REF!,7,FALSE),"")</f>
        <v/>
      </c>
      <c r="Q115" t="str">
        <f>IFERROR(VLOOKUP($A115,#REF!,6,FALSE),"")</f>
        <v/>
      </c>
    </row>
    <row r="116" spans="14:17" x14ac:dyDescent="0.3">
      <c r="N116" t="str">
        <f>IFERROR(VLOOKUP($A116,#REF!,13,FALSE),"")</f>
        <v/>
      </c>
      <c r="O116" t="str">
        <f>IFERROR(VLOOKUP($A116,#REF!,10,FALSE),"")</f>
        <v/>
      </c>
      <c r="P116" t="str">
        <f>IFERROR(VLOOKUP($A116,#REF!,7,FALSE),"")</f>
        <v/>
      </c>
      <c r="Q116" t="str">
        <f>IFERROR(VLOOKUP($A116,#REF!,6,FALSE),"")</f>
        <v/>
      </c>
    </row>
    <row r="117" spans="14:17" x14ac:dyDescent="0.3">
      <c r="N117" t="str">
        <f>IFERROR(VLOOKUP($A117,#REF!,13,FALSE),"")</f>
        <v/>
      </c>
      <c r="O117" t="str">
        <f>IFERROR(VLOOKUP($A117,#REF!,10,FALSE),"")</f>
        <v/>
      </c>
      <c r="P117" t="str">
        <f>IFERROR(VLOOKUP($A117,#REF!,7,FALSE),"")</f>
        <v/>
      </c>
      <c r="Q117" t="str">
        <f>IFERROR(VLOOKUP($A117,#REF!,6,FALSE),"")</f>
        <v/>
      </c>
    </row>
    <row r="118" spans="14:17" x14ac:dyDescent="0.3">
      <c r="N118" t="str">
        <f>IFERROR(VLOOKUP($A118,#REF!,13,FALSE),"")</f>
        <v/>
      </c>
      <c r="O118" t="str">
        <f>IFERROR(VLOOKUP($A118,#REF!,10,FALSE),"")</f>
        <v/>
      </c>
      <c r="P118" t="str">
        <f>IFERROR(VLOOKUP($A118,#REF!,7,FALSE),"")</f>
        <v/>
      </c>
      <c r="Q118" t="str">
        <f>IFERROR(VLOOKUP($A118,#REF!,6,FALSE),"")</f>
        <v/>
      </c>
    </row>
    <row r="119" spans="14:17" x14ac:dyDescent="0.3">
      <c r="N119" t="str">
        <f>IFERROR(VLOOKUP($A119,#REF!,13,FALSE),"")</f>
        <v/>
      </c>
      <c r="O119" t="str">
        <f>IFERROR(VLOOKUP($A119,#REF!,10,FALSE),"")</f>
        <v/>
      </c>
      <c r="P119" t="str">
        <f>IFERROR(VLOOKUP($A119,#REF!,7,FALSE),"")</f>
        <v/>
      </c>
      <c r="Q119" t="str">
        <f>IFERROR(VLOOKUP($A119,#REF!,6,FALSE),"")</f>
        <v/>
      </c>
    </row>
    <row r="120" spans="14:17" x14ac:dyDescent="0.3">
      <c r="N120" t="str">
        <f>IFERROR(VLOOKUP($A120,#REF!,13,FALSE),"")</f>
        <v/>
      </c>
      <c r="O120" t="str">
        <f>IFERROR(VLOOKUP($A120,#REF!,10,FALSE),"")</f>
        <v/>
      </c>
      <c r="P120" t="str">
        <f>IFERROR(VLOOKUP($A120,#REF!,7,FALSE),"")</f>
        <v/>
      </c>
      <c r="Q120" t="str">
        <f>IFERROR(VLOOKUP($A120,#REF!,6,FALSE),"")</f>
        <v/>
      </c>
    </row>
    <row r="121" spans="14:17" x14ac:dyDescent="0.3">
      <c r="N121" t="str">
        <f>IFERROR(VLOOKUP($A121,#REF!,13,FALSE),"")</f>
        <v/>
      </c>
      <c r="O121" t="str">
        <f>IFERROR(VLOOKUP($A121,#REF!,10,FALSE),"")</f>
        <v/>
      </c>
      <c r="P121" t="str">
        <f>IFERROR(VLOOKUP($A121,#REF!,7,FALSE),"")</f>
        <v/>
      </c>
      <c r="Q121" t="str">
        <f>IFERROR(VLOOKUP($A121,#REF!,6,FALSE),"")</f>
        <v/>
      </c>
    </row>
    <row r="122" spans="14:17" x14ac:dyDescent="0.3">
      <c r="N122" t="str">
        <f>IFERROR(VLOOKUP($A122,#REF!,13,FALSE),"")</f>
        <v/>
      </c>
      <c r="O122" t="str">
        <f>IFERROR(VLOOKUP($A122,#REF!,10,FALSE),"")</f>
        <v/>
      </c>
      <c r="P122" t="str">
        <f>IFERROR(VLOOKUP($A122,#REF!,7,FALSE),"")</f>
        <v/>
      </c>
      <c r="Q122" t="str">
        <f>IFERROR(VLOOKUP($A122,#REF!,6,FALSE),"")</f>
        <v/>
      </c>
    </row>
    <row r="123" spans="14:17" x14ac:dyDescent="0.3">
      <c r="N123" t="str">
        <f>IFERROR(VLOOKUP($A123,#REF!,13,FALSE),"")</f>
        <v/>
      </c>
      <c r="O123" t="str">
        <f>IFERROR(VLOOKUP($A123,#REF!,10,FALSE),"")</f>
        <v/>
      </c>
      <c r="P123" t="str">
        <f>IFERROR(VLOOKUP($A123,#REF!,7,FALSE),"")</f>
        <v/>
      </c>
      <c r="Q123" t="str">
        <f>IFERROR(VLOOKUP($A123,#REF!,6,FALSE),"")</f>
        <v/>
      </c>
    </row>
    <row r="124" spans="14:17" x14ac:dyDescent="0.3">
      <c r="N124" t="str">
        <f>IFERROR(VLOOKUP($A124,#REF!,13,FALSE),"")</f>
        <v/>
      </c>
      <c r="O124" t="str">
        <f>IFERROR(VLOOKUP($A124,#REF!,10,FALSE),"")</f>
        <v/>
      </c>
      <c r="P124" t="str">
        <f>IFERROR(VLOOKUP($A124,#REF!,7,FALSE),"")</f>
        <v/>
      </c>
      <c r="Q124" t="str">
        <f>IFERROR(VLOOKUP($A124,#REF!,6,FALSE),"")</f>
        <v/>
      </c>
    </row>
    <row r="125" spans="14:17" x14ac:dyDescent="0.3">
      <c r="N125" t="str">
        <f>IFERROR(VLOOKUP($A125,#REF!,13,FALSE),"")</f>
        <v/>
      </c>
      <c r="O125" t="str">
        <f>IFERROR(VLOOKUP($A125,#REF!,10,FALSE),"")</f>
        <v/>
      </c>
      <c r="P125" t="str">
        <f>IFERROR(VLOOKUP($A125,#REF!,7,FALSE),"")</f>
        <v/>
      </c>
      <c r="Q125" t="str">
        <f>IFERROR(VLOOKUP($A125,#REF!,6,FALSE),"")</f>
        <v/>
      </c>
    </row>
    <row r="126" spans="14:17" x14ac:dyDescent="0.3">
      <c r="N126" t="str">
        <f>IFERROR(VLOOKUP($A126,#REF!,13,FALSE),"")</f>
        <v/>
      </c>
      <c r="O126" t="str">
        <f>IFERROR(VLOOKUP($A126,#REF!,10,FALSE),"")</f>
        <v/>
      </c>
      <c r="P126" t="str">
        <f>IFERROR(VLOOKUP($A126,#REF!,7,FALSE),"")</f>
        <v/>
      </c>
      <c r="Q126" t="str">
        <f>IFERROR(VLOOKUP($A126,#REF!,6,FALSE),"")</f>
        <v/>
      </c>
    </row>
    <row r="127" spans="14:17" x14ac:dyDescent="0.3">
      <c r="N127" t="str">
        <f>IFERROR(VLOOKUP($A127,#REF!,13,FALSE),"")</f>
        <v/>
      </c>
      <c r="O127" t="str">
        <f>IFERROR(VLOOKUP($A127,#REF!,10,FALSE),"")</f>
        <v/>
      </c>
      <c r="P127" t="str">
        <f>IFERROR(VLOOKUP($A127,#REF!,7,FALSE),"")</f>
        <v/>
      </c>
      <c r="Q127" t="str">
        <f>IFERROR(VLOOKUP($A127,#REF!,6,FALSE),"")</f>
        <v/>
      </c>
    </row>
    <row r="128" spans="14:17" x14ac:dyDescent="0.3">
      <c r="N128" t="str">
        <f>IFERROR(VLOOKUP($A128,#REF!,13,FALSE),"")</f>
        <v/>
      </c>
      <c r="O128" t="str">
        <f>IFERROR(VLOOKUP($A128,#REF!,10,FALSE),"")</f>
        <v/>
      </c>
      <c r="P128" t="str">
        <f>IFERROR(VLOOKUP($A128,#REF!,7,FALSE),"")</f>
        <v/>
      </c>
      <c r="Q128" t="str">
        <f>IFERROR(VLOOKUP($A128,#REF!,6,FALSE),"")</f>
        <v/>
      </c>
    </row>
    <row r="129" spans="14:17" x14ac:dyDescent="0.3">
      <c r="N129" t="str">
        <f>IFERROR(VLOOKUP($A129,#REF!,13,FALSE),"")</f>
        <v/>
      </c>
      <c r="O129" t="str">
        <f>IFERROR(VLOOKUP($A129,#REF!,10,FALSE),"")</f>
        <v/>
      </c>
      <c r="P129" t="str">
        <f>IFERROR(VLOOKUP($A129,#REF!,7,FALSE),"")</f>
        <v/>
      </c>
      <c r="Q129" t="str">
        <f>IFERROR(VLOOKUP($A129,#REF!,6,FALSE),"")</f>
        <v/>
      </c>
    </row>
    <row r="130" spans="14:17" x14ac:dyDescent="0.3">
      <c r="N130" t="str">
        <f>IFERROR(VLOOKUP($A130,#REF!,13,FALSE),"")</f>
        <v/>
      </c>
      <c r="O130" t="str">
        <f>IFERROR(VLOOKUP($A130,#REF!,10,FALSE),"")</f>
        <v/>
      </c>
      <c r="P130" t="str">
        <f>IFERROR(VLOOKUP($A130,#REF!,7,FALSE),"")</f>
        <v/>
      </c>
      <c r="Q130" t="str">
        <f>IFERROR(VLOOKUP($A130,#REF!,6,FALSE),"")</f>
        <v/>
      </c>
    </row>
    <row r="131" spans="14:17" x14ac:dyDescent="0.3">
      <c r="N131" t="str">
        <f>IFERROR(VLOOKUP($A131,#REF!,13,FALSE),"")</f>
        <v/>
      </c>
      <c r="O131" t="str">
        <f>IFERROR(VLOOKUP($A131,#REF!,10,FALSE),"")</f>
        <v/>
      </c>
      <c r="P131" t="str">
        <f>IFERROR(VLOOKUP($A131,#REF!,7,FALSE),"")</f>
        <v/>
      </c>
      <c r="Q131" t="str">
        <f>IFERROR(VLOOKUP($A131,#REF!,6,FALSE),"")</f>
        <v/>
      </c>
    </row>
    <row r="132" spans="14:17" x14ac:dyDescent="0.3">
      <c r="N132" t="str">
        <f>IFERROR(VLOOKUP($A132,#REF!,13,FALSE),"")</f>
        <v/>
      </c>
      <c r="O132" t="str">
        <f>IFERROR(VLOOKUP($A132,#REF!,10,FALSE),"")</f>
        <v/>
      </c>
      <c r="P132" t="str">
        <f>IFERROR(VLOOKUP($A132,#REF!,7,FALSE),"")</f>
        <v/>
      </c>
      <c r="Q132" t="str">
        <f>IFERROR(VLOOKUP($A132,#REF!,6,FALSE),"")</f>
        <v/>
      </c>
    </row>
    <row r="133" spans="14:17" x14ac:dyDescent="0.3">
      <c r="N133" t="str">
        <f>IFERROR(VLOOKUP($A133,#REF!,13,FALSE),"")</f>
        <v/>
      </c>
      <c r="O133" t="str">
        <f>IFERROR(VLOOKUP($A133,#REF!,10,FALSE),"")</f>
        <v/>
      </c>
      <c r="P133" t="str">
        <f>IFERROR(VLOOKUP($A133,#REF!,7,FALSE),"")</f>
        <v/>
      </c>
      <c r="Q133" t="str">
        <f>IFERROR(VLOOKUP($A133,#REF!,6,FALSE),"")</f>
        <v/>
      </c>
    </row>
    <row r="134" spans="14:17" x14ac:dyDescent="0.3">
      <c r="N134" t="str">
        <f>IFERROR(VLOOKUP($A134,#REF!,13,FALSE),"")</f>
        <v/>
      </c>
      <c r="O134" t="str">
        <f>IFERROR(VLOOKUP($A134,#REF!,10,FALSE),"")</f>
        <v/>
      </c>
      <c r="P134" t="str">
        <f>IFERROR(VLOOKUP($A134,#REF!,7,FALSE),"")</f>
        <v/>
      </c>
      <c r="Q134" t="str">
        <f>IFERROR(VLOOKUP($A134,#REF!,6,FALSE),"")</f>
        <v/>
      </c>
    </row>
    <row r="135" spans="14:17" x14ac:dyDescent="0.3">
      <c r="N135" t="str">
        <f>IFERROR(VLOOKUP($A135,#REF!,13,FALSE),"")</f>
        <v/>
      </c>
      <c r="O135" t="str">
        <f>IFERROR(VLOOKUP($A135,#REF!,10,FALSE),"")</f>
        <v/>
      </c>
      <c r="P135" t="str">
        <f>IFERROR(VLOOKUP($A135,#REF!,7,FALSE),"")</f>
        <v/>
      </c>
      <c r="Q135" t="str">
        <f>IFERROR(VLOOKUP($A135,#REF!,6,FALSE),"")</f>
        <v/>
      </c>
    </row>
    <row r="136" spans="14:17" x14ac:dyDescent="0.3">
      <c r="N136" t="str">
        <f>IFERROR(VLOOKUP($A136,#REF!,13,FALSE),"")</f>
        <v/>
      </c>
      <c r="O136" t="str">
        <f>IFERROR(VLOOKUP($A136,#REF!,10,FALSE),"")</f>
        <v/>
      </c>
      <c r="P136" t="str">
        <f>IFERROR(VLOOKUP($A136,#REF!,7,FALSE),"")</f>
        <v/>
      </c>
      <c r="Q136" t="str">
        <f>IFERROR(VLOOKUP($A136,#REF!,6,FALSE),"")</f>
        <v/>
      </c>
    </row>
    <row r="137" spans="14:17" x14ac:dyDescent="0.3">
      <c r="N137" t="str">
        <f>IFERROR(VLOOKUP($A137,#REF!,13,FALSE),"")</f>
        <v/>
      </c>
      <c r="O137" t="str">
        <f>IFERROR(VLOOKUP($A137,#REF!,10,FALSE),"")</f>
        <v/>
      </c>
      <c r="P137" t="str">
        <f>IFERROR(VLOOKUP($A137,#REF!,7,FALSE),"")</f>
        <v/>
      </c>
      <c r="Q137" t="str">
        <f>IFERROR(VLOOKUP($A137,#REF!,6,FALSE),"")</f>
        <v/>
      </c>
    </row>
    <row r="138" spans="14:17" x14ac:dyDescent="0.3">
      <c r="N138" t="str">
        <f>IFERROR(VLOOKUP($A138,#REF!,13,FALSE),"")</f>
        <v/>
      </c>
      <c r="O138" t="str">
        <f>IFERROR(VLOOKUP($A138,#REF!,10,FALSE),"")</f>
        <v/>
      </c>
      <c r="P138" t="str">
        <f>IFERROR(VLOOKUP($A138,#REF!,7,FALSE),"")</f>
        <v/>
      </c>
      <c r="Q138" t="str">
        <f>IFERROR(VLOOKUP($A138,#REF!,6,FALSE),"")</f>
        <v/>
      </c>
    </row>
    <row r="139" spans="14:17" x14ac:dyDescent="0.3">
      <c r="N139" t="str">
        <f>IFERROR(VLOOKUP($A139,#REF!,13,FALSE),"")</f>
        <v/>
      </c>
      <c r="O139" t="str">
        <f>IFERROR(VLOOKUP($A139,#REF!,10,FALSE),"")</f>
        <v/>
      </c>
      <c r="P139" t="str">
        <f>IFERROR(VLOOKUP($A139,#REF!,7,FALSE),"")</f>
        <v/>
      </c>
      <c r="Q139" t="str">
        <f>IFERROR(VLOOKUP($A139,#REF!,6,FALSE),"")</f>
        <v/>
      </c>
    </row>
    <row r="140" spans="14:17" x14ac:dyDescent="0.3">
      <c r="N140" t="str">
        <f>IFERROR(VLOOKUP($A140,#REF!,13,FALSE),"")</f>
        <v/>
      </c>
      <c r="O140" t="str">
        <f>IFERROR(VLOOKUP($A140,#REF!,10,FALSE),"")</f>
        <v/>
      </c>
      <c r="P140" t="str">
        <f>IFERROR(VLOOKUP($A140,#REF!,7,FALSE),"")</f>
        <v/>
      </c>
      <c r="Q140" t="str">
        <f>IFERROR(VLOOKUP($A140,#REF!,6,FALSE),"")</f>
        <v/>
      </c>
    </row>
    <row r="141" spans="14:17" x14ac:dyDescent="0.3">
      <c r="N141" t="str">
        <f>IFERROR(VLOOKUP($A141,#REF!,13,FALSE),"")</f>
        <v/>
      </c>
      <c r="O141" t="str">
        <f>IFERROR(VLOOKUP($A141,#REF!,10,FALSE),"")</f>
        <v/>
      </c>
      <c r="P141" t="str">
        <f>IFERROR(VLOOKUP($A141,#REF!,7,FALSE),"")</f>
        <v/>
      </c>
      <c r="Q141" t="str">
        <f>IFERROR(VLOOKUP($A141,#REF!,6,FALSE),"")</f>
        <v/>
      </c>
    </row>
    <row r="142" spans="14:17" x14ac:dyDescent="0.3">
      <c r="N142" t="str">
        <f>IFERROR(VLOOKUP($A142,#REF!,13,FALSE),"")</f>
        <v/>
      </c>
      <c r="O142" t="str">
        <f>IFERROR(VLOOKUP($A142,#REF!,10,FALSE),"")</f>
        <v/>
      </c>
      <c r="P142" t="str">
        <f>IFERROR(VLOOKUP($A142,#REF!,7,FALSE),"")</f>
        <v/>
      </c>
      <c r="Q142" t="str">
        <f>IFERROR(VLOOKUP($A142,#REF!,6,FALSE),"")</f>
        <v/>
      </c>
    </row>
    <row r="143" spans="14:17" x14ac:dyDescent="0.3">
      <c r="N143" t="str">
        <f>IFERROR(VLOOKUP($A143,#REF!,13,FALSE),"")</f>
        <v/>
      </c>
      <c r="O143" t="str">
        <f>IFERROR(VLOOKUP($A143,#REF!,10,FALSE),"")</f>
        <v/>
      </c>
      <c r="P143" t="str">
        <f>IFERROR(VLOOKUP($A143,#REF!,7,FALSE),"")</f>
        <v/>
      </c>
      <c r="Q143" t="str">
        <f>IFERROR(VLOOKUP($A143,#REF!,6,FALSE),"")</f>
        <v/>
      </c>
    </row>
    <row r="144" spans="14:17" x14ac:dyDescent="0.3">
      <c r="N144" t="str">
        <f>IFERROR(VLOOKUP($A144,#REF!,13,FALSE),"")</f>
        <v/>
      </c>
      <c r="O144" t="str">
        <f>IFERROR(VLOOKUP($A144,#REF!,10,FALSE),"")</f>
        <v/>
      </c>
      <c r="P144" t="str">
        <f>IFERROR(VLOOKUP($A144,#REF!,7,FALSE),"")</f>
        <v/>
      </c>
      <c r="Q144" t="str">
        <f>IFERROR(VLOOKUP($A144,#REF!,6,FALSE),"")</f>
        <v/>
      </c>
    </row>
    <row r="145" spans="14:17" x14ac:dyDescent="0.3">
      <c r="N145" t="str">
        <f>IFERROR(VLOOKUP($A145,#REF!,13,FALSE),"")</f>
        <v/>
      </c>
      <c r="O145" t="str">
        <f>IFERROR(VLOOKUP($A145,#REF!,10,FALSE),"")</f>
        <v/>
      </c>
      <c r="P145" t="str">
        <f>IFERROR(VLOOKUP($A145,#REF!,7,FALSE),"")</f>
        <v/>
      </c>
      <c r="Q145" t="str">
        <f>IFERROR(VLOOKUP($A145,#REF!,6,FALSE),"")</f>
        <v/>
      </c>
    </row>
    <row r="146" spans="14:17" x14ac:dyDescent="0.3">
      <c r="N146" t="str">
        <f>IFERROR(VLOOKUP($A146,#REF!,13,FALSE),"")</f>
        <v/>
      </c>
      <c r="O146" t="str">
        <f>IFERROR(VLOOKUP($A146,#REF!,10,FALSE),"")</f>
        <v/>
      </c>
      <c r="P146" t="str">
        <f>IFERROR(VLOOKUP($A146,#REF!,7,FALSE),"")</f>
        <v/>
      </c>
      <c r="Q146" t="str">
        <f>IFERROR(VLOOKUP($A146,#REF!,6,FALSE),"")</f>
        <v/>
      </c>
    </row>
    <row r="147" spans="14:17" x14ac:dyDescent="0.3">
      <c r="N147" t="str">
        <f>IFERROR(VLOOKUP($A147,#REF!,13,FALSE),"")</f>
        <v/>
      </c>
      <c r="O147" t="str">
        <f>IFERROR(VLOOKUP($A147,#REF!,10,FALSE),"")</f>
        <v/>
      </c>
      <c r="P147" t="str">
        <f>IFERROR(VLOOKUP($A147,#REF!,7,FALSE),"")</f>
        <v/>
      </c>
      <c r="Q147" t="str">
        <f>IFERROR(VLOOKUP($A147,#REF!,6,FALSE),"")</f>
        <v/>
      </c>
    </row>
    <row r="148" spans="14:17" x14ac:dyDescent="0.3">
      <c r="N148" t="str">
        <f>IFERROR(VLOOKUP($A148,#REF!,13,FALSE),"")</f>
        <v/>
      </c>
      <c r="O148" t="str">
        <f>IFERROR(VLOOKUP($A148,#REF!,10,FALSE),"")</f>
        <v/>
      </c>
      <c r="P148" t="str">
        <f>IFERROR(VLOOKUP($A148,#REF!,7,FALSE),"")</f>
        <v/>
      </c>
      <c r="Q148" t="str">
        <f>IFERROR(VLOOKUP($A148,#REF!,6,FALSE),"")</f>
        <v/>
      </c>
    </row>
    <row r="149" spans="14:17" x14ac:dyDescent="0.3">
      <c r="N149" t="str">
        <f>IFERROR(VLOOKUP($A149,#REF!,13,FALSE),"")</f>
        <v/>
      </c>
      <c r="O149" t="str">
        <f>IFERROR(VLOOKUP($A149,#REF!,10,FALSE),"")</f>
        <v/>
      </c>
      <c r="P149" t="str">
        <f>IFERROR(VLOOKUP($A149,#REF!,7,FALSE),"")</f>
        <v/>
      </c>
      <c r="Q149" t="str">
        <f>IFERROR(VLOOKUP($A149,#REF!,6,FALSE),"")</f>
        <v/>
      </c>
    </row>
    <row r="150" spans="14:17" x14ac:dyDescent="0.3">
      <c r="N150" t="str">
        <f>IFERROR(VLOOKUP($A150,#REF!,13,FALSE),"")</f>
        <v/>
      </c>
      <c r="O150" t="str">
        <f>IFERROR(VLOOKUP($A150,#REF!,10,FALSE),"")</f>
        <v/>
      </c>
      <c r="P150" t="str">
        <f>IFERROR(VLOOKUP($A150,#REF!,7,FALSE),"")</f>
        <v/>
      </c>
      <c r="Q150" t="str">
        <f>IFERROR(VLOOKUP($A150,#REF!,6,FALSE),"")</f>
        <v/>
      </c>
    </row>
    <row r="151" spans="14:17" x14ac:dyDescent="0.3">
      <c r="N151" t="str">
        <f>IFERROR(VLOOKUP($A151,#REF!,13,FALSE),"")</f>
        <v/>
      </c>
      <c r="O151" t="str">
        <f>IFERROR(VLOOKUP($A151,#REF!,10,FALSE),"")</f>
        <v/>
      </c>
      <c r="P151" t="str">
        <f>IFERROR(VLOOKUP($A151,#REF!,7,FALSE),"")</f>
        <v/>
      </c>
      <c r="Q151" t="str">
        <f>IFERROR(VLOOKUP($A151,#REF!,6,FALSE),"")</f>
        <v/>
      </c>
    </row>
    <row r="152" spans="14:17" x14ac:dyDescent="0.3">
      <c r="N152" t="str">
        <f>IFERROR(VLOOKUP($A152,#REF!,13,FALSE),"")</f>
        <v/>
      </c>
      <c r="O152" t="str">
        <f>IFERROR(VLOOKUP($A152,#REF!,10,FALSE),"")</f>
        <v/>
      </c>
      <c r="P152" t="str">
        <f>IFERROR(VLOOKUP($A152,#REF!,7,FALSE),"")</f>
        <v/>
      </c>
      <c r="Q152" t="str">
        <f>IFERROR(VLOOKUP($A152,#REF!,6,FALSE),"")</f>
        <v/>
      </c>
    </row>
    <row r="153" spans="14:17" x14ac:dyDescent="0.3">
      <c r="N153" t="str">
        <f>IFERROR(VLOOKUP($A153,#REF!,13,FALSE),"")</f>
        <v/>
      </c>
      <c r="O153" t="str">
        <f>IFERROR(VLOOKUP($A153,#REF!,10,FALSE),"")</f>
        <v/>
      </c>
      <c r="P153" t="str">
        <f>IFERROR(VLOOKUP($A153,#REF!,7,FALSE),"")</f>
        <v/>
      </c>
      <c r="Q153" t="str">
        <f>IFERROR(VLOOKUP($A153,#REF!,6,FALSE),"")</f>
        <v/>
      </c>
    </row>
    <row r="154" spans="14:17" x14ac:dyDescent="0.3">
      <c r="N154" t="str">
        <f>IFERROR(VLOOKUP($A154,#REF!,13,FALSE),"")</f>
        <v/>
      </c>
      <c r="O154" t="str">
        <f>IFERROR(VLOOKUP($A154,#REF!,10,FALSE),"")</f>
        <v/>
      </c>
      <c r="P154" t="str">
        <f>IFERROR(VLOOKUP($A154,#REF!,7,FALSE),"")</f>
        <v/>
      </c>
      <c r="Q154" t="str">
        <f>IFERROR(VLOOKUP($A154,#REF!,6,FALSE),"")</f>
        <v/>
      </c>
    </row>
    <row r="155" spans="14:17" x14ac:dyDescent="0.3">
      <c r="N155" t="str">
        <f>IFERROR(VLOOKUP($A155,#REF!,13,FALSE),"")</f>
        <v/>
      </c>
      <c r="O155" t="str">
        <f>IFERROR(VLOOKUP($A155,#REF!,10,FALSE),"")</f>
        <v/>
      </c>
      <c r="P155" t="str">
        <f>IFERROR(VLOOKUP($A155,#REF!,7,FALSE),"")</f>
        <v/>
      </c>
      <c r="Q155" t="str">
        <f>IFERROR(VLOOKUP($A155,#REF!,6,FALSE),"")</f>
        <v/>
      </c>
    </row>
    <row r="156" spans="14:17" x14ac:dyDescent="0.3">
      <c r="N156" t="str">
        <f>IFERROR(VLOOKUP($A156,#REF!,13,FALSE),"")</f>
        <v/>
      </c>
      <c r="O156" t="str">
        <f>IFERROR(VLOOKUP($A156,#REF!,10,FALSE),"")</f>
        <v/>
      </c>
      <c r="P156" t="str">
        <f>IFERROR(VLOOKUP($A156,#REF!,7,FALSE),"")</f>
        <v/>
      </c>
      <c r="Q156" t="str">
        <f>IFERROR(VLOOKUP($A156,#REF!,6,FALSE),"")</f>
        <v/>
      </c>
    </row>
    <row r="157" spans="14:17" x14ac:dyDescent="0.3">
      <c r="N157" t="str">
        <f>IFERROR(VLOOKUP($A157,#REF!,13,FALSE),"")</f>
        <v/>
      </c>
      <c r="O157" t="str">
        <f>IFERROR(VLOOKUP($A157,#REF!,10,FALSE),"")</f>
        <v/>
      </c>
      <c r="P157" t="str">
        <f>IFERROR(VLOOKUP($A157,#REF!,7,FALSE),"")</f>
        <v/>
      </c>
      <c r="Q157" t="str">
        <f>IFERROR(VLOOKUP($A157,#REF!,6,FALSE),"")</f>
        <v/>
      </c>
    </row>
    <row r="158" spans="14:17" x14ac:dyDescent="0.3">
      <c r="N158" t="str">
        <f>IFERROR(VLOOKUP($A158,#REF!,13,FALSE),"")</f>
        <v/>
      </c>
      <c r="O158" t="str">
        <f>IFERROR(VLOOKUP($A158,#REF!,10,FALSE),"")</f>
        <v/>
      </c>
      <c r="P158" t="str">
        <f>IFERROR(VLOOKUP($A158,#REF!,7,FALSE),"")</f>
        <v/>
      </c>
      <c r="Q158" t="str">
        <f>IFERROR(VLOOKUP($A158,#REF!,6,FALSE),"")</f>
        <v/>
      </c>
    </row>
    <row r="159" spans="14:17" x14ac:dyDescent="0.3">
      <c r="N159" t="str">
        <f>IFERROR(VLOOKUP($A159,#REF!,13,FALSE),"")</f>
        <v/>
      </c>
      <c r="O159" t="str">
        <f>IFERROR(VLOOKUP($A159,#REF!,10,FALSE),"")</f>
        <v/>
      </c>
      <c r="P159" t="str">
        <f>IFERROR(VLOOKUP($A159,#REF!,7,FALSE),"")</f>
        <v/>
      </c>
      <c r="Q159" t="str">
        <f>IFERROR(VLOOKUP($A159,#REF!,6,FALSE),"")</f>
        <v/>
      </c>
    </row>
    <row r="160" spans="14:17" x14ac:dyDescent="0.3">
      <c r="N160" t="str">
        <f>IFERROR(VLOOKUP($A160,#REF!,13,FALSE),"")</f>
        <v/>
      </c>
      <c r="O160" t="str">
        <f>IFERROR(VLOOKUP($A160,#REF!,10,FALSE),"")</f>
        <v/>
      </c>
      <c r="P160" t="str">
        <f>IFERROR(VLOOKUP($A160,#REF!,7,FALSE),"")</f>
        <v/>
      </c>
      <c r="Q160" t="str">
        <f>IFERROR(VLOOKUP($A160,#REF!,6,FALSE),"")</f>
        <v/>
      </c>
    </row>
    <row r="161" spans="14:17" x14ac:dyDescent="0.3">
      <c r="N161" t="str">
        <f>IFERROR(VLOOKUP($A161,#REF!,13,FALSE),"")</f>
        <v/>
      </c>
      <c r="O161" t="str">
        <f>IFERROR(VLOOKUP($A161,#REF!,10,FALSE),"")</f>
        <v/>
      </c>
      <c r="P161" t="str">
        <f>IFERROR(VLOOKUP($A161,#REF!,7,FALSE),"")</f>
        <v/>
      </c>
      <c r="Q161" t="str">
        <f>IFERROR(VLOOKUP($A161,#REF!,6,FALSE),"")</f>
        <v/>
      </c>
    </row>
    <row r="162" spans="14:17" x14ac:dyDescent="0.3">
      <c r="N162" t="str">
        <f>IFERROR(VLOOKUP($A162,#REF!,13,FALSE),"")</f>
        <v/>
      </c>
      <c r="O162" t="str">
        <f>IFERROR(VLOOKUP($A162,#REF!,10,FALSE),"")</f>
        <v/>
      </c>
      <c r="P162" t="str">
        <f>IFERROR(VLOOKUP($A162,#REF!,7,FALSE),"")</f>
        <v/>
      </c>
      <c r="Q162" t="str">
        <f>IFERROR(VLOOKUP($A162,#REF!,6,FALSE),"")</f>
        <v/>
      </c>
    </row>
    <row r="163" spans="14:17" x14ac:dyDescent="0.3">
      <c r="N163" t="str">
        <f>IFERROR(VLOOKUP($A163,#REF!,13,FALSE),"")</f>
        <v/>
      </c>
      <c r="O163" t="str">
        <f>IFERROR(VLOOKUP($A163,#REF!,10,FALSE),"")</f>
        <v/>
      </c>
      <c r="P163" t="str">
        <f>IFERROR(VLOOKUP($A163,#REF!,7,FALSE),"")</f>
        <v/>
      </c>
      <c r="Q163" t="str">
        <f>IFERROR(VLOOKUP($A163,#REF!,6,FALSE),"")</f>
        <v/>
      </c>
    </row>
    <row r="164" spans="14:17" x14ac:dyDescent="0.3">
      <c r="N164" t="str">
        <f>IFERROR(VLOOKUP($A164,#REF!,13,FALSE),"")</f>
        <v/>
      </c>
      <c r="O164" t="str">
        <f>IFERROR(VLOOKUP($A164,#REF!,10,FALSE),"")</f>
        <v/>
      </c>
      <c r="P164" t="str">
        <f>IFERROR(VLOOKUP($A164,#REF!,7,FALSE),"")</f>
        <v/>
      </c>
      <c r="Q164" t="str">
        <f>IFERROR(VLOOKUP($A164,#REF!,6,FALSE),"")</f>
        <v/>
      </c>
    </row>
    <row r="165" spans="14:17" x14ac:dyDescent="0.3">
      <c r="N165" t="str">
        <f>IFERROR(VLOOKUP($A165,#REF!,13,FALSE),"")</f>
        <v/>
      </c>
      <c r="O165" t="str">
        <f>IFERROR(VLOOKUP($A165,#REF!,10,FALSE),"")</f>
        <v/>
      </c>
      <c r="P165" t="str">
        <f>IFERROR(VLOOKUP($A165,#REF!,7,FALSE),"")</f>
        <v/>
      </c>
      <c r="Q165" t="str">
        <f>IFERROR(VLOOKUP($A165,#REF!,6,FALSE),"")</f>
        <v/>
      </c>
    </row>
    <row r="166" spans="14:17" x14ac:dyDescent="0.3">
      <c r="N166" t="str">
        <f>IFERROR(VLOOKUP($A166,#REF!,13,FALSE),"")</f>
        <v/>
      </c>
      <c r="O166" t="str">
        <f>IFERROR(VLOOKUP($A166,#REF!,10,FALSE),"")</f>
        <v/>
      </c>
      <c r="P166" t="str">
        <f>IFERROR(VLOOKUP($A166,#REF!,7,FALSE),"")</f>
        <v/>
      </c>
      <c r="Q166" t="str">
        <f>IFERROR(VLOOKUP($A166,#REF!,6,FALSE),"")</f>
        <v/>
      </c>
    </row>
    <row r="167" spans="14:17" x14ac:dyDescent="0.3">
      <c r="N167" t="str">
        <f>IFERROR(VLOOKUP($A167,#REF!,13,FALSE),"")</f>
        <v/>
      </c>
      <c r="O167" t="str">
        <f>IFERROR(VLOOKUP($A167,#REF!,10,FALSE),"")</f>
        <v/>
      </c>
      <c r="P167" t="str">
        <f>IFERROR(VLOOKUP($A167,#REF!,7,FALSE),"")</f>
        <v/>
      </c>
      <c r="Q167" t="str">
        <f>IFERROR(VLOOKUP($A167,#REF!,6,FALSE),"")</f>
        <v/>
      </c>
    </row>
    <row r="168" spans="14:17" x14ac:dyDescent="0.3">
      <c r="N168" t="str">
        <f>IFERROR(VLOOKUP($A168,#REF!,13,FALSE),"")</f>
        <v/>
      </c>
      <c r="O168" t="str">
        <f>IFERROR(VLOOKUP($A168,#REF!,10,FALSE),"")</f>
        <v/>
      </c>
      <c r="P168" t="str">
        <f>IFERROR(VLOOKUP($A168,#REF!,7,FALSE),"")</f>
        <v/>
      </c>
      <c r="Q168" t="str">
        <f>IFERROR(VLOOKUP($A168,#REF!,6,FALSE),"")</f>
        <v/>
      </c>
    </row>
    <row r="169" spans="14:17" x14ac:dyDescent="0.3">
      <c r="N169" t="str">
        <f>IFERROR(VLOOKUP($A169,#REF!,13,FALSE),"")</f>
        <v/>
      </c>
      <c r="O169" t="str">
        <f>IFERROR(VLOOKUP($A169,#REF!,10,FALSE),"")</f>
        <v/>
      </c>
      <c r="P169" t="str">
        <f>IFERROR(VLOOKUP($A169,#REF!,7,FALSE),"")</f>
        <v/>
      </c>
      <c r="Q169" t="str">
        <f>IFERROR(VLOOKUP($A169,#REF!,6,FALSE),"")</f>
        <v/>
      </c>
    </row>
    <row r="170" spans="14:17" x14ac:dyDescent="0.3">
      <c r="N170" t="str">
        <f>IFERROR(VLOOKUP($A170,#REF!,13,FALSE),"")</f>
        <v/>
      </c>
      <c r="O170" t="str">
        <f>IFERROR(VLOOKUP($A170,#REF!,10,FALSE),"")</f>
        <v/>
      </c>
      <c r="P170" t="str">
        <f>IFERROR(VLOOKUP($A170,#REF!,7,FALSE),"")</f>
        <v/>
      </c>
      <c r="Q170" t="str">
        <f>IFERROR(VLOOKUP($A170,#REF!,6,FALSE),"")</f>
        <v/>
      </c>
    </row>
    <row r="171" spans="14:17" x14ac:dyDescent="0.3">
      <c r="N171" t="str">
        <f>IFERROR(VLOOKUP($A171,#REF!,13,FALSE),"")</f>
        <v/>
      </c>
      <c r="O171" t="str">
        <f>IFERROR(VLOOKUP($A171,#REF!,10,FALSE),"")</f>
        <v/>
      </c>
      <c r="P171" t="str">
        <f>IFERROR(VLOOKUP($A171,#REF!,7,FALSE),"")</f>
        <v/>
      </c>
      <c r="Q171" t="str">
        <f>IFERROR(VLOOKUP($A171,#REF!,6,FALSE),"")</f>
        <v/>
      </c>
    </row>
    <row r="172" spans="14:17" x14ac:dyDescent="0.3">
      <c r="N172" t="str">
        <f>IFERROR(VLOOKUP($A172,#REF!,13,FALSE),"")</f>
        <v/>
      </c>
      <c r="O172" t="str">
        <f>IFERROR(VLOOKUP($A172,#REF!,10,FALSE),"")</f>
        <v/>
      </c>
      <c r="P172" t="str">
        <f>IFERROR(VLOOKUP($A172,#REF!,7,FALSE),"")</f>
        <v/>
      </c>
      <c r="Q172" t="str">
        <f>IFERROR(VLOOKUP($A172,#REF!,6,FALSE),"")</f>
        <v/>
      </c>
    </row>
    <row r="173" spans="14:17" x14ac:dyDescent="0.3">
      <c r="N173" t="str">
        <f>IFERROR(VLOOKUP($A173,#REF!,13,FALSE),"")</f>
        <v/>
      </c>
      <c r="O173" t="str">
        <f>IFERROR(VLOOKUP($A173,#REF!,10,FALSE),"")</f>
        <v/>
      </c>
      <c r="P173" t="str">
        <f>IFERROR(VLOOKUP($A173,#REF!,7,FALSE),"")</f>
        <v/>
      </c>
      <c r="Q173" t="str">
        <f>IFERROR(VLOOKUP($A173,#REF!,6,FALSE),"")</f>
        <v/>
      </c>
    </row>
    <row r="174" spans="14:17" x14ac:dyDescent="0.3">
      <c r="N174" t="str">
        <f>IFERROR(VLOOKUP($A174,#REF!,13,FALSE),"")</f>
        <v/>
      </c>
      <c r="O174" t="str">
        <f>IFERROR(VLOOKUP($A174,#REF!,10,FALSE),"")</f>
        <v/>
      </c>
      <c r="P174" t="str">
        <f>IFERROR(VLOOKUP($A174,#REF!,7,FALSE),"")</f>
        <v/>
      </c>
      <c r="Q174" t="str">
        <f>IFERROR(VLOOKUP($A174,#REF!,6,FALSE),"")</f>
        <v/>
      </c>
    </row>
    <row r="175" spans="14:17" x14ac:dyDescent="0.3">
      <c r="N175" t="str">
        <f>IFERROR(VLOOKUP($A175,#REF!,13,FALSE),"")</f>
        <v/>
      </c>
      <c r="O175" t="str">
        <f>IFERROR(VLOOKUP($A175,#REF!,10,FALSE),"")</f>
        <v/>
      </c>
      <c r="P175" t="str">
        <f>IFERROR(VLOOKUP($A175,#REF!,7,FALSE),"")</f>
        <v/>
      </c>
      <c r="Q175" t="str">
        <f>IFERROR(VLOOKUP($A175,#REF!,6,FALSE),"")</f>
        <v/>
      </c>
    </row>
    <row r="176" spans="14:17" x14ac:dyDescent="0.3">
      <c r="N176" t="str">
        <f>IFERROR(VLOOKUP($A176,#REF!,13,FALSE),"")</f>
        <v/>
      </c>
      <c r="O176" t="str">
        <f>IFERROR(VLOOKUP($A176,#REF!,10,FALSE),"")</f>
        <v/>
      </c>
      <c r="P176" t="str">
        <f>IFERROR(VLOOKUP($A176,#REF!,7,FALSE),"")</f>
        <v/>
      </c>
      <c r="Q176" t="str">
        <f>IFERROR(VLOOKUP($A176,#REF!,6,FALSE),"")</f>
        <v/>
      </c>
    </row>
    <row r="177" spans="14:17" x14ac:dyDescent="0.3">
      <c r="N177" t="str">
        <f>IFERROR(VLOOKUP($A177,#REF!,13,FALSE),"")</f>
        <v/>
      </c>
      <c r="O177" t="str">
        <f>IFERROR(VLOOKUP($A177,#REF!,10,FALSE),"")</f>
        <v/>
      </c>
      <c r="P177" t="str">
        <f>IFERROR(VLOOKUP($A177,#REF!,7,FALSE),"")</f>
        <v/>
      </c>
      <c r="Q177" t="str">
        <f>IFERROR(VLOOKUP($A177,#REF!,6,FALSE),"")</f>
        <v/>
      </c>
    </row>
    <row r="178" spans="14:17" x14ac:dyDescent="0.3">
      <c r="N178" t="str">
        <f>IFERROR(VLOOKUP($A178,#REF!,13,FALSE),"")</f>
        <v/>
      </c>
      <c r="O178" t="str">
        <f>IFERROR(VLOOKUP($A178,#REF!,10,FALSE),"")</f>
        <v/>
      </c>
      <c r="P178" t="str">
        <f>IFERROR(VLOOKUP($A178,#REF!,7,FALSE),"")</f>
        <v/>
      </c>
      <c r="Q178" t="str">
        <f>IFERROR(VLOOKUP($A178,#REF!,6,FALSE),"")</f>
        <v/>
      </c>
    </row>
    <row r="179" spans="14:17" x14ac:dyDescent="0.3">
      <c r="N179" t="str">
        <f>IFERROR(VLOOKUP($A179,#REF!,13,FALSE),"")</f>
        <v/>
      </c>
      <c r="O179" t="str">
        <f>IFERROR(VLOOKUP($A179,#REF!,10,FALSE),"")</f>
        <v/>
      </c>
      <c r="P179" t="str">
        <f>IFERROR(VLOOKUP($A179,#REF!,7,FALSE),"")</f>
        <v/>
      </c>
      <c r="Q179" t="str">
        <f>IFERROR(VLOOKUP($A179,#REF!,6,FALSE),"")</f>
        <v/>
      </c>
    </row>
    <row r="180" spans="14:17" x14ac:dyDescent="0.3">
      <c r="N180" t="str">
        <f>IFERROR(VLOOKUP($A180,#REF!,13,FALSE),"")</f>
        <v/>
      </c>
      <c r="O180" t="str">
        <f>IFERROR(VLOOKUP($A180,#REF!,10,FALSE),"")</f>
        <v/>
      </c>
      <c r="P180" t="str">
        <f>IFERROR(VLOOKUP($A180,#REF!,7,FALSE),"")</f>
        <v/>
      </c>
      <c r="Q180" t="str">
        <f>IFERROR(VLOOKUP($A180,#REF!,6,FALSE),"")</f>
        <v/>
      </c>
    </row>
    <row r="181" spans="14:17" x14ac:dyDescent="0.3">
      <c r="N181" t="str">
        <f>IFERROR(VLOOKUP($A181,#REF!,13,FALSE),"")</f>
        <v/>
      </c>
      <c r="O181" t="str">
        <f>IFERROR(VLOOKUP($A181,#REF!,10,FALSE),"")</f>
        <v/>
      </c>
      <c r="P181" t="str">
        <f>IFERROR(VLOOKUP($A181,#REF!,7,FALSE),"")</f>
        <v/>
      </c>
      <c r="Q181" t="str">
        <f>IFERROR(VLOOKUP($A181,#REF!,6,FALSE),"")</f>
        <v/>
      </c>
    </row>
    <row r="182" spans="14:17" x14ac:dyDescent="0.3">
      <c r="N182" t="str">
        <f>IFERROR(VLOOKUP($A182,#REF!,13,FALSE),"")</f>
        <v/>
      </c>
      <c r="O182" t="str">
        <f>IFERROR(VLOOKUP($A182,#REF!,10,FALSE),"")</f>
        <v/>
      </c>
      <c r="P182" t="str">
        <f>IFERROR(VLOOKUP($A182,#REF!,7,FALSE),"")</f>
        <v/>
      </c>
      <c r="Q182" t="str">
        <f>IFERROR(VLOOKUP($A182,#REF!,6,FALSE),"")</f>
        <v/>
      </c>
    </row>
    <row r="183" spans="14:17" x14ac:dyDescent="0.3">
      <c r="N183" t="str">
        <f>IFERROR(VLOOKUP($A183,#REF!,13,FALSE),"")</f>
        <v/>
      </c>
      <c r="O183" t="str">
        <f>IFERROR(VLOOKUP($A183,#REF!,10,FALSE),"")</f>
        <v/>
      </c>
      <c r="P183" t="str">
        <f>IFERROR(VLOOKUP($A183,#REF!,7,FALSE),"")</f>
        <v/>
      </c>
      <c r="Q183" t="str">
        <f>IFERROR(VLOOKUP($A183,#REF!,6,FALSE),"")</f>
        <v/>
      </c>
    </row>
    <row r="184" spans="14:17" x14ac:dyDescent="0.3">
      <c r="N184" t="str">
        <f>IFERROR(VLOOKUP($A184,#REF!,13,FALSE),"")</f>
        <v/>
      </c>
      <c r="O184" t="str">
        <f>IFERROR(VLOOKUP($A184,#REF!,10,FALSE),"")</f>
        <v/>
      </c>
      <c r="P184" t="str">
        <f>IFERROR(VLOOKUP($A184,#REF!,7,FALSE),"")</f>
        <v/>
      </c>
      <c r="Q184" t="str">
        <f>IFERROR(VLOOKUP($A184,#REF!,6,FALSE),"")</f>
        <v/>
      </c>
    </row>
    <row r="185" spans="14:17" x14ac:dyDescent="0.3">
      <c r="N185" t="str">
        <f>IFERROR(VLOOKUP($A185,#REF!,13,FALSE),"")</f>
        <v/>
      </c>
      <c r="O185" t="str">
        <f>IFERROR(VLOOKUP($A185,#REF!,10,FALSE),"")</f>
        <v/>
      </c>
      <c r="P185" t="str">
        <f>IFERROR(VLOOKUP($A185,#REF!,7,FALSE),"")</f>
        <v/>
      </c>
      <c r="Q185" t="str">
        <f>IFERROR(VLOOKUP($A185,#REF!,6,FALSE),"")</f>
        <v/>
      </c>
    </row>
    <row r="186" spans="14:17" x14ac:dyDescent="0.3">
      <c r="N186" t="str">
        <f>IFERROR(VLOOKUP($A186,#REF!,13,FALSE),"")</f>
        <v/>
      </c>
      <c r="O186" t="str">
        <f>IFERROR(VLOOKUP($A186,#REF!,10,FALSE),"")</f>
        <v/>
      </c>
      <c r="P186" t="str">
        <f>IFERROR(VLOOKUP($A186,#REF!,7,FALSE),"")</f>
        <v/>
      </c>
      <c r="Q186" t="str">
        <f>IFERROR(VLOOKUP($A186,#REF!,6,FALSE),"")</f>
        <v/>
      </c>
    </row>
    <row r="187" spans="14:17" x14ac:dyDescent="0.3">
      <c r="N187" t="str">
        <f>IFERROR(VLOOKUP($A187,#REF!,13,FALSE),"")</f>
        <v/>
      </c>
      <c r="O187" t="str">
        <f>IFERROR(VLOOKUP($A187,#REF!,10,FALSE),"")</f>
        <v/>
      </c>
      <c r="P187" t="str">
        <f>IFERROR(VLOOKUP($A187,#REF!,7,FALSE),"")</f>
        <v/>
      </c>
      <c r="Q187" t="str">
        <f>IFERROR(VLOOKUP($A187,#REF!,6,FALSE),"")</f>
        <v/>
      </c>
    </row>
    <row r="188" spans="14:17" x14ac:dyDescent="0.3">
      <c r="N188" t="str">
        <f>IFERROR(VLOOKUP($A188,#REF!,13,FALSE),"")</f>
        <v/>
      </c>
      <c r="O188" t="str">
        <f>IFERROR(VLOOKUP($A188,#REF!,10,FALSE),"")</f>
        <v/>
      </c>
      <c r="P188" t="str">
        <f>IFERROR(VLOOKUP($A188,#REF!,7,FALSE),"")</f>
        <v/>
      </c>
      <c r="Q188" t="str">
        <f>IFERROR(VLOOKUP($A188,#REF!,6,FALSE),"")</f>
        <v/>
      </c>
    </row>
    <row r="189" spans="14:17" x14ac:dyDescent="0.3">
      <c r="N189" t="str">
        <f>IFERROR(VLOOKUP($A189,#REF!,13,FALSE),"")</f>
        <v/>
      </c>
      <c r="O189" t="str">
        <f>IFERROR(VLOOKUP($A189,#REF!,10,FALSE),"")</f>
        <v/>
      </c>
      <c r="P189" t="str">
        <f>IFERROR(VLOOKUP($A189,#REF!,7,FALSE),"")</f>
        <v/>
      </c>
      <c r="Q189" t="str">
        <f>IFERROR(VLOOKUP($A189,#REF!,6,FALSE),"")</f>
        <v/>
      </c>
    </row>
    <row r="190" spans="14:17" x14ac:dyDescent="0.3">
      <c r="N190" t="str">
        <f>IFERROR(VLOOKUP($A190,#REF!,13,FALSE),"")</f>
        <v/>
      </c>
      <c r="O190" t="str">
        <f>IFERROR(VLOOKUP($A190,#REF!,10,FALSE),"")</f>
        <v/>
      </c>
      <c r="P190" t="str">
        <f>IFERROR(VLOOKUP($A190,#REF!,7,FALSE),"")</f>
        <v/>
      </c>
      <c r="Q190" t="str">
        <f>IFERROR(VLOOKUP($A190,#REF!,6,FALSE),"")</f>
        <v/>
      </c>
    </row>
    <row r="191" spans="14:17" x14ac:dyDescent="0.3">
      <c r="N191" t="str">
        <f>IFERROR(VLOOKUP($A191,#REF!,13,FALSE),"")</f>
        <v/>
      </c>
      <c r="O191" t="str">
        <f>IFERROR(VLOOKUP($A191,#REF!,10,FALSE),"")</f>
        <v/>
      </c>
      <c r="P191" t="str">
        <f>IFERROR(VLOOKUP($A191,#REF!,7,FALSE),"")</f>
        <v/>
      </c>
      <c r="Q191" t="str">
        <f>IFERROR(VLOOKUP($A191,#REF!,6,FALSE),"")</f>
        <v/>
      </c>
    </row>
    <row r="192" spans="14:17" x14ac:dyDescent="0.3">
      <c r="N192" t="str">
        <f>IFERROR(VLOOKUP($A192,#REF!,13,FALSE),"")</f>
        <v/>
      </c>
      <c r="O192" t="str">
        <f>IFERROR(VLOOKUP($A192,#REF!,10,FALSE),"")</f>
        <v/>
      </c>
      <c r="P192" t="str">
        <f>IFERROR(VLOOKUP($A192,#REF!,7,FALSE),"")</f>
        <v/>
      </c>
      <c r="Q192" t="str">
        <f>IFERROR(VLOOKUP($A192,#REF!,6,FALSE),"")</f>
        <v/>
      </c>
    </row>
    <row r="193" spans="14:17" x14ac:dyDescent="0.3">
      <c r="N193" t="str">
        <f>IFERROR(VLOOKUP($A193,#REF!,13,FALSE),"")</f>
        <v/>
      </c>
      <c r="O193" t="str">
        <f>IFERROR(VLOOKUP($A193,#REF!,10,FALSE),"")</f>
        <v/>
      </c>
      <c r="P193" t="str">
        <f>IFERROR(VLOOKUP($A193,#REF!,7,FALSE),"")</f>
        <v/>
      </c>
      <c r="Q193" t="str">
        <f>IFERROR(VLOOKUP($A193,#REF!,6,FALSE),"")</f>
        <v/>
      </c>
    </row>
    <row r="194" spans="14:17" x14ac:dyDescent="0.3">
      <c r="N194" t="str">
        <f>IFERROR(VLOOKUP($A194,#REF!,13,FALSE),"")</f>
        <v/>
      </c>
      <c r="O194" t="str">
        <f>IFERROR(VLOOKUP($A194,#REF!,10,FALSE),"")</f>
        <v/>
      </c>
      <c r="P194" t="str">
        <f>IFERROR(VLOOKUP($A194,#REF!,7,FALSE),"")</f>
        <v/>
      </c>
      <c r="Q194" t="str">
        <f>IFERROR(VLOOKUP($A194,#REF!,6,FALSE),"")</f>
        <v/>
      </c>
    </row>
    <row r="195" spans="14:17" x14ac:dyDescent="0.3">
      <c r="N195" t="str">
        <f>IFERROR(VLOOKUP($A195,#REF!,13,FALSE),"")</f>
        <v/>
      </c>
      <c r="O195" t="str">
        <f>IFERROR(VLOOKUP($A195,#REF!,10,FALSE),"")</f>
        <v/>
      </c>
      <c r="P195" t="str">
        <f>IFERROR(VLOOKUP($A195,#REF!,7,FALSE),"")</f>
        <v/>
      </c>
      <c r="Q195" t="str">
        <f>IFERROR(VLOOKUP($A195,#REF!,6,FALSE),"")</f>
        <v/>
      </c>
    </row>
    <row r="196" spans="14:17" x14ac:dyDescent="0.3">
      <c r="N196" t="str">
        <f>IFERROR(VLOOKUP($A196,#REF!,13,FALSE),"")</f>
        <v/>
      </c>
      <c r="O196" t="str">
        <f>IFERROR(VLOOKUP($A196,#REF!,10,FALSE),"")</f>
        <v/>
      </c>
      <c r="P196" t="str">
        <f>IFERROR(VLOOKUP($A196,#REF!,7,FALSE),"")</f>
        <v/>
      </c>
      <c r="Q196" t="str">
        <f>IFERROR(VLOOKUP($A196,#REF!,6,FALSE),"")</f>
        <v/>
      </c>
    </row>
    <row r="197" spans="14:17" x14ac:dyDescent="0.3">
      <c r="N197" t="str">
        <f>IFERROR(VLOOKUP($A197,#REF!,13,FALSE),"")</f>
        <v/>
      </c>
      <c r="O197" t="str">
        <f>IFERROR(VLOOKUP($A197,#REF!,10,FALSE),"")</f>
        <v/>
      </c>
      <c r="P197" t="str">
        <f>IFERROR(VLOOKUP($A197,#REF!,7,FALSE),"")</f>
        <v/>
      </c>
      <c r="Q197" t="str">
        <f>IFERROR(VLOOKUP($A197,#REF!,6,FALSE),"")</f>
        <v/>
      </c>
    </row>
    <row r="198" spans="14:17" x14ac:dyDescent="0.3">
      <c r="N198" t="str">
        <f>IFERROR(VLOOKUP($A198,#REF!,13,FALSE),"")</f>
        <v/>
      </c>
      <c r="O198" t="str">
        <f>IFERROR(VLOOKUP($A198,#REF!,10,FALSE),"")</f>
        <v/>
      </c>
      <c r="P198" t="str">
        <f>IFERROR(VLOOKUP($A198,#REF!,7,FALSE),"")</f>
        <v/>
      </c>
      <c r="Q198" t="str">
        <f>IFERROR(VLOOKUP($A198,#REF!,6,FALSE),"")</f>
        <v/>
      </c>
    </row>
    <row r="199" spans="14:17" x14ac:dyDescent="0.3">
      <c r="N199" t="str">
        <f>IFERROR(VLOOKUP($A199,#REF!,13,FALSE),"")</f>
        <v/>
      </c>
      <c r="O199" t="str">
        <f>IFERROR(VLOOKUP($A199,#REF!,10,FALSE),"")</f>
        <v/>
      </c>
      <c r="P199" t="str">
        <f>IFERROR(VLOOKUP($A199,#REF!,7,FALSE),"")</f>
        <v/>
      </c>
      <c r="Q199" t="str">
        <f>IFERROR(VLOOKUP($A199,#REF!,6,FALSE),"")</f>
        <v/>
      </c>
    </row>
    <row r="200" spans="14:17" x14ac:dyDescent="0.3">
      <c r="N200" t="str">
        <f>IFERROR(VLOOKUP($A200,#REF!,13,FALSE),"")</f>
        <v/>
      </c>
      <c r="O200" t="str">
        <f>IFERROR(VLOOKUP($A200,#REF!,10,FALSE),"")</f>
        <v/>
      </c>
      <c r="P200" t="str">
        <f>IFERROR(VLOOKUP($A200,#REF!,7,FALSE),"")</f>
        <v/>
      </c>
      <c r="Q200" t="str">
        <f>IFERROR(VLOOKUP($A200,#REF!,6,FALSE),"")</f>
        <v/>
      </c>
    </row>
    <row r="201" spans="14:17" x14ac:dyDescent="0.3">
      <c r="N201" t="str">
        <f>IFERROR(VLOOKUP($A201,#REF!,13,FALSE),"")</f>
        <v/>
      </c>
      <c r="O201" t="str">
        <f>IFERROR(VLOOKUP($A201,#REF!,10,FALSE),"")</f>
        <v/>
      </c>
      <c r="P201" t="str">
        <f>IFERROR(VLOOKUP($A201,#REF!,7,FALSE),"")</f>
        <v/>
      </c>
      <c r="Q201" t="str">
        <f>IFERROR(VLOOKUP($A201,#REF!,6,FALSE),"")</f>
        <v/>
      </c>
    </row>
    <row r="202" spans="14:17" x14ac:dyDescent="0.3">
      <c r="N202" t="str">
        <f>IFERROR(VLOOKUP($A202,#REF!,13,FALSE),"")</f>
        <v/>
      </c>
      <c r="O202" t="str">
        <f>IFERROR(VLOOKUP($A202,#REF!,10,FALSE),"")</f>
        <v/>
      </c>
      <c r="P202" t="str">
        <f>IFERROR(VLOOKUP($A202,#REF!,7,FALSE),"")</f>
        <v/>
      </c>
      <c r="Q202" t="str">
        <f>IFERROR(VLOOKUP($A202,#REF!,6,FALSE),"")</f>
        <v/>
      </c>
    </row>
    <row r="203" spans="14:17" x14ac:dyDescent="0.3">
      <c r="N203" t="str">
        <f>IFERROR(VLOOKUP($A203,#REF!,13,FALSE),"")</f>
        <v/>
      </c>
      <c r="O203" t="str">
        <f>IFERROR(VLOOKUP($A203,#REF!,10,FALSE),"")</f>
        <v/>
      </c>
      <c r="P203" t="str">
        <f>IFERROR(VLOOKUP($A203,#REF!,7,FALSE),"")</f>
        <v/>
      </c>
      <c r="Q203" t="str">
        <f>IFERROR(VLOOKUP($A203,#REF!,6,FALSE),"")</f>
        <v/>
      </c>
    </row>
    <row r="204" spans="14:17" x14ac:dyDescent="0.3">
      <c r="N204" t="str">
        <f>IFERROR(VLOOKUP($A204,#REF!,13,FALSE),"")</f>
        <v/>
      </c>
      <c r="O204" t="str">
        <f>IFERROR(VLOOKUP($A204,#REF!,10,FALSE),"")</f>
        <v/>
      </c>
      <c r="P204" t="str">
        <f>IFERROR(VLOOKUP($A204,#REF!,7,FALSE),"")</f>
        <v/>
      </c>
      <c r="Q204" t="str">
        <f>IFERROR(VLOOKUP($A204,#REF!,6,FALSE),"")</f>
        <v/>
      </c>
    </row>
    <row r="205" spans="14:17" x14ac:dyDescent="0.3">
      <c r="N205" t="str">
        <f>IFERROR(VLOOKUP($A205,#REF!,13,FALSE),"")</f>
        <v/>
      </c>
      <c r="O205" t="str">
        <f>IFERROR(VLOOKUP($A205,#REF!,10,FALSE),"")</f>
        <v/>
      </c>
      <c r="P205" t="str">
        <f>IFERROR(VLOOKUP($A205,#REF!,7,FALSE),"")</f>
        <v/>
      </c>
      <c r="Q205" t="str">
        <f>IFERROR(VLOOKUP($A205,#REF!,6,FALSE),"")</f>
        <v/>
      </c>
    </row>
    <row r="206" spans="14:17" x14ac:dyDescent="0.3">
      <c r="N206" t="str">
        <f>IFERROR(VLOOKUP($A206,#REF!,13,FALSE),"")</f>
        <v/>
      </c>
      <c r="O206" t="str">
        <f>IFERROR(VLOOKUP($A206,#REF!,10,FALSE),"")</f>
        <v/>
      </c>
      <c r="P206" t="str">
        <f>IFERROR(VLOOKUP($A206,#REF!,7,FALSE),"")</f>
        <v/>
      </c>
      <c r="Q206" t="str">
        <f>IFERROR(VLOOKUP($A206,#REF!,6,FALSE),"")</f>
        <v/>
      </c>
    </row>
    <row r="207" spans="14:17" x14ac:dyDescent="0.3">
      <c r="N207" t="str">
        <f>IFERROR(VLOOKUP($A207,#REF!,13,FALSE),"")</f>
        <v/>
      </c>
      <c r="O207" t="str">
        <f>IFERROR(VLOOKUP($A207,#REF!,10,FALSE),"")</f>
        <v/>
      </c>
      <c r="P207" t="str">
        <f>IFERROR(VLOOKUP($A207,#REF!,7,FALSE),"")</f>
        <v/>
      </c>
      <c r="Q207" t="str">
        <f>IFERROR(VLOOKUP($A207,#REF!,6,FALSE),"")</f>
        <v/>
      </c>
    </row>
    <row r="208" spans="14:17" x14ac:dyDescent="0.3">
      <c r="N208" t="str">
        <f>IFERROR(VLOOKUP($A208,#REF!,13,FALSE),"")</f>
        <v/>
      </c>
      <c r="O208" t="str">
        <f>IFERROR(VLOOKUP($A208,#REF!,10,FALSE),"")</f>
        <v/>
      </c>
      <c r="P208" t="str">
        <f>IFERROR(VLOOKUP($A208,#REF!,7,FALSE),"")</f>
        <v/>
      </c>
      <c r="Q208" t="str">
        <f>IFERROR(VLOOKUP($A208,#REF!,6,FALSE),"")</f>
        <v/>
      </c>
    </row>
    <row r="209" spans="14:17" x14ac:dyDescent="0.3">
      <c r="N209" t="str">
        <f>IFERROR(VLOOKUP($A209,#REF!,13,FALSE),"")</f>
        <v/>
      </c>
      <c r="O209" t="str">
        <f>IFERROR(VLOOKUP($A209,#REF!,10,FALSE),"")</f>
        <v/>
      </c>
      <c r="P209" t="str">
        <f>IFERROR(VLOOKUP($A209,#REF!,7,FALSE),"")</f>
        <v/>
      </c>
      <c r="Q209" t="str">
        <f>IFERROR(VLOOKUP($A209,#REF!,6,FALSE),"")</f>
        <v/>
      </c>
    </row>
    <row r="210" spans="14:17" x14ac:dyDescent="0.3">
      <c r="N210" t="str">
        <f>IFERROR(VLOOKUP($A210,#REF!,13,FALSE),"")</f>
        <v/>
      </c>
      <c r="O210" t="str">
        <f>IFERROR(VLOOKUP($A210,#REF!,10,FALSE),"")</f>
        <v/>
      </c>
      <c r="P210" t="str">
        <f>IFERROR(VLOOKUP($A210,#REF!,7,FALSE),"")</f>
        <v/>
      </c>
      <c r="Q210" t="str">
        <f>IFERROR(VLOOKUP($A210,#REF!,6,FALSE),"")</f>
        <v/>
      </c>
    </row>
    <row r="211" spans="14:17" x14ac:dyDescent="0.3">
      <c r="N211" t="str">
        <f>IFERROR(VLOOKUP($A211,#REF!,13,FALSE),"")</f>
        <v/>
      </c>
      <c r="O211" t="str">
        <f>IFERROR(VLOOKUP($A211,#REF!,10,FALSE),"")</f>
        <v/>
      </c>
      <c r="P211" t="str">
        <f>IFERROR(VLOOKUP($A211,#REF!,7,FALSE),"")</f>
        <v/>
      </c>
      <c r="Q211" t="str">
        <f>IFERROR(VLOOKUP($A211,#REF!,6,FALSE),"")</f>
        <v/>
      </c>
    </row>
    <row r="212" spans="14:17" x14ac:dyDescent="0.3">
      <c r="N212" t="str">
        <f>IFERROR(VLOOKUP($A212,#REF!,13,FALSE),"")</f>
        <v/>
      </c>
      <c r="O212" t="str">
        <f>IFERROR(VLOOKUP($A212,#REF!,10,FALSE),"")</f>
        <v/>
      </c>
      <c r="P212" t="str">
        <f>IFERROR(VLOOKUP($A212,#REF!,7,FALSE),"")</f>
        <v/>
      </c>
      <c r="Q212" t="str">
        <f>IFERROR(VLOOKUP($A212,#REF!,6,FALSE),"")</f>
        <v/>
      </c>
    </row>
    <row r="213" spans="14:17" x14ac:dyDescent="0.3">
      <c r="N213" t="str">
        <f>IFERROR(VLOOKUP($A213,#REF!,13,FALSE),"")</f>
        <v/>
      </c>
      <c r="O213" t="str">
        <f>IFERROR(VLOOKUP($A213,#REF!,10,FALSE),"")</f>
        <v/>
      </c>
      <c r="P213" t="str">
        <f>IFERROR(VLOOKUP($A213,#REF!,7,FALSE),"")</f>
        <v/>
      </c>
      <c r="Q213" t="str">
        <f>IFERROR(VLOOKUP($A213,#REF!,6,FALSE),"")</f>
        <v/>
      </c>
    </row>
    <row r="214" spans="14:17" x14ac:dyDescent="0.3">
      <c r="N214" t="str">
        <f>IFERROR(VLOOKUP($A214,#REF!,13,FALSE),"")</f>
        <v/>
      </c>
      <c r="O214" t="str">
        <f>IFERROR(VLOOKUP($A214,#REF!,10,FALSE),"")</f>
        <v/>
      </c>
      <c r="P214" t="str">
        <f>IFERROR(VLOOKUP($A214,#REF!,7,FALSE),"")</f>
        <v/>
      </c>
      <c r="Q214" t="str">
        <f>IFERROR(VLOOKUP($A214,#REF!,6,FALSE),"")</f>
        <v/>
      </c>
    </row>
    <row r="215" spans="14:17" x14ac:dyDescent="0.3">
      <c r="N215" t="str">
        <f>IFERROR(VLOOKUP($A215,#REF!,13,FALSE),"")</f>
        <v/>
      </c>
      <c r="O215" t="str">
        <f>IFERROR(VLOOKUP($A215,#REF!,10,FALSE),"")</f>
        <v/>
      </c>
      <c r="P215" t="str">
        <f>IFERROR(VLOOKUP($A215,#REF!,7,FALSE),"")</f>
        <v/>
      </c>
      <c r="Q215" t="str">
        <f>IFERROR(VLOOKUP($A215,#REF!,6,FALSE),"")</f>
        <v/>
      </c>
    </row>
    <row r="216" spans="14:17" x14ac:dyDescent="0.3">
      <c r="N216" t="str">
        <f>IFERROR(VLOOKUP($A216,#REF!,13,FALSE),"")</f>
        <v/>
      </c>
      <c r="O216" t="str">
        <f>IFERROR(VLOOKUP($A216,#REF!,10,FALSE),"")</f>
        <v/>
      </c>
      <c r="P216" t="str">
        <f>IFERROR(VLOOKUP($A216,#REF!,7,FALSE),"")</f>
        <v/>
      </c>
      <c r="Q216" t="str">
        <f>IFERROR(VLOOKUP($A216,#REF!,6,FALSE),"")</f>
        <v/>
      </c>
    </row>
    <row r="217" spans="14:17" x14ac:dyDescent="0.3">
      <c r="N217" t="str">
        <f>IFERROR(VLOOKUP($A217,#REF!,13,FALSE),"")</f>
        <v/>
      </c>
      <c r="O217" t="str">
        <f>IFERROR(VLOOKUP($A217,#REF!,10,FALSE),"")</f>
        <v/>
      </c>
      <c r="P217" t="str">
        <f>IFERROR(VLOOKUP($A217,#REF!,7,FALSE),"")</f>
        <v/>
      </c>
      <c r="Q217" t="str">
        <f>IFERROR(VLOOKUP($A217,#REF!,6,FALSE),"")</f>
        <v/>
      </c>
    </row>
    <row r="218" spans="14:17" x14ac:dyDescent="0.3">
      <c r="N218" t="str">
        <f>IFERROR(VLOOKUP($A218,#REF!,13,FALSE),"")</f>
        <v/>
      </c>
      <c r="O218" t="str">
        <f>IFERROR(VLOOKUP($A218,#REF!,10,FALSE),"")</f>
        <v/>
      </c>
      <c r="P218" t="str">
        <f>IFERROR(VLOOKUP($A218,#REF!,7,FALSE),"")</f>
        <v/>
      </c>
      <c r="Q218" t="str">
        <f>IFERROR(VLOOKUP($A218,#REF!,6,FALSE),"")</f>
        <v/>
      </c>
    </row>
    <row r="219" spans="14:17" x14ac:dyDescent="0.3">
      <c r="N219" t="str">
        <f>IFERROR(VLOOKUP($A219,#REF!,13,FALSE),"")</f>
        <v/>
      </c>
      <c r="O219" t="str">
        <f>IFERROR(VLOOKUP($A219,#REF!,10,FALSE),"")</f>
        <v/>
      </c>
      <c r="P219" t="str">
        <f>IFERROR(VLOOKUP($A219,#REF!,7,FALSE),"")</f>
        <v/>
      </c>
      <c r="Q219" t="str">
        <f>IFERROR(VLOOKUP($A219,#REF!,6,FALSE),"")</f>
        <v/>
      </c>
    </row>
    <row r="220" spans="14:17" x14ac:dyDescent="0.3">
      <c r="N220" t="str">
        <f>IFERROR(VLOOKUP($A220,#REF!,13,FALSE),"")</f>
        <v/>
      </c>
      <c r="O220" t="str">
        <f>IFERROR(VLOOKUP($A220,#REF!,10,FALSE),"")</f>
        <v/>
      </c>
      <c r="P220" t="str">
        <f>IFERROR(VLOOKUP($A220,#REF!,7,FALSE),"")</f>
        <v/>
      </c>
      <c r="Q220" t="str">
        <f>IFERROR(VLOOKUP($A220,#REF!,6,FALSE),"")</f>
        <v/>
      </c>
    </row>
    <row r="221" spans="14:17" x14ac:dyDescent="0.3">
      <c r="N221" t="str">
        <f>IFERROR(VLOOKUP($A221,#REF!,13,FALSE),"")</f>
        <v/>
      </c>
      <c r="O221" t="str">
        <f>IFERROR(VLOOKUP($A221,#REF!,10,FALSE),"")</f>
        <v/>
      </c>
      <c r="P221" t="str">
        <f>IFERROR(VLOOKUP($A221,#REF!,7,FALSE),"")</f>
        <v/>
      </c>
      <c r="Q221" t="str">
        <f>IFERROR(VLOOKUP($A221,#REF!,6,FALSE),"")</f>
        <v/>
      </c>
    </row>
    <row r="222" spans="14:17" x14ac:dyDescent="0.3">
      <c r="N222" t="str">
        <f>IFERROR(VLOOKUP($A222,#REF!,13,FALSE),"")</f>
        <v/>
      </c>
      <c r="O222" t="str">
        <f>IFERROR(VLOOKUP($A222,#REF!,10,FALSE),"")</f>
        <v/>
      </c>
      <c r="P222" t="str">
        <f>IFERROR(VLOOKUP($A222,#REF!,7,FALSE),"")</f>
        <v/>
      </c>
      <c r="Q222" t="str">
        <f>IFERROR(VLOOKUP($A222,#REF!,6,FALSE),"")</f>
        <v/>
      </c>
    </row>
    <row r="223" spans="14:17" x14ac:dyDescent="0.3">
      <c r="N223" t="str">
        <f>IFERROR(VLOOKUP($A223,#REF!,13,FALSE),"")</f>
        <v/>
      </c>
      <c r="O223" t="str">
        <f>IFERROR(VLOOKUP($A223,#REF!,10,FALSE),"")</f>
        <v/>
      </c>
      <c r="P223" t="str">
        <f>IFERROR(VLOOKUP($A223,#REF!,7,FALSE),"")</f>
        <v/>
      </c>
      <c r="Q223" t="str">
        <f>IFERROR(VLOOKUP($A223,#REF!,6,FALSE),"")</f>
        <v/>
      </c>
    </row>
    <row r="224" spans="14:17" x14ac:dyDescent="0.3">
      <c r="N224" t="str">
        <f>IFERROR(VLOOKUP($A224,#REF!,13,FALSE),"")</f>
        <v/>
      </c>
      <c r="O224" t="str">
        <f>IFERROR(VLOOKUP($A224,#REF!,10,FALSE),"")</f>
        <v/>
      </c>
      <c r="P224" t="str">
        <f>IFERROR(VLOOKUP($A224,#REF!,7,FALSE),"")</f>
        <v/>
      </c>
      <c r="Q224" t="str">
        <f>IFERROR(VLOOKUP($A224,#REF!,6,FALSE),"")</f>
        <v/>
      </c>
    </row>
    <row r="225" spans="14:17" x14ac:dyDescent="0.3">
      <c r="N225" t="str">
        <f>IFERROR(VLOOKUP($A225,#REF!,13,FALSE),"")</f>
        <v/>
      </c>
      <c r="O225" t="str">
        <f>IFERROR(VLOOKUP($A225,#REF!,10,FALSE),"")</f>
        <v/>
      </c>
      <c r="P225" t="str">
        <f>IFERROR(VLOOKUP($A225,#REF!,7,FALSE),"")</f>
        <v/>
      </c>
      <c r="Q225" t="str">
        <f>IFERROR(VLOOKUP($A225,#REF!,6,FALSE),"")</f>
        <v/>
      </c>
    </row>
    <row r="226" spans="14:17" x14ac:dyDescent="0.3">
      <c r="N226" t="str">
        <f>IFERROR(VLOOKUP($A226,#REF!,13,FALSE),"")</f>
        <v/>
      </c>
      <c r="O226" t="str">
        <f>IFERROR(VLOOKUP($A226,#REF!,10,FALSE),"")</f>
        <v/>
      </c>
      <c r="P226" t="str">
        <f>IFERROR(VLOOKUP($A226,#REF!,7,FALSE),"")</f>
        <v/>
      </c>
      <c r="Q226" t="str">
        <f>IFERROR(VLOOKUP($A226,#REF!,6,FALSE),"")</f>
        <v/>
      </c>
    </row>
    <row r="227" spans="14:17" x14ac:dyDescent="0.3">
      <c r="N227" t="str">
        <f>IFERROR(VLOOKUP($A227,#REF!,13,FALSE),"")</f>
        <v/>
      </c>
      <c r="O227" t="str">
        <f>IFERROR(VLOOKUP($A227,#REF!,10,FALSE),"")</f>
        <v/>
      </c>
      <c r="P227" t="str">
        <f>IFERROR(VLOOKUP($A227,#REF!,7,FALSE),"")</f>
        <v/>
      </c>
      <c r="Q227" t="str">
        <f>IFERROR(VLOOKUP($A227,#REF!,6,FALSE),"")</f>
        <v/>
      </c>
    </row>
    <row r="228" spans="14:17" x14ac:dyDescent="0.3">
      <c r="N228" t="str">
        <f>IFERROR(VLOOKUP($A228,#REF!,13,FALSE),"")</f>
        <v/>
      </c>
      <c r="O228" t="str">
        <f>IFERROR(VLOOKUP($A228,#REF!,10,FALSE),"")</f>
        <v/>
      </c>
      <c r="P228" t="str">
        <f>IFERROR(VLOOKUP($A228,#REF!,7,FALSE),"")</f>
        <v/>
      </c>
      <c r="Q228" t="str">
        <f>IFERROR(VLOOKUP($A228,#REF!,6,FALSE),"")</f>
        <v/>
      </c>
    </row>
    <row r="229" spans="14:17" x14ac:dyDescent="0.3">
      <c r="N229" t="str">
        <f>IFERROR(VLOOKUP($A229,#REF!,13,FALSE),"")</f>
        <v/>
      </c>
      <c r="O229" t="str">
        <f>IFERROR(VLOOKUP($A229,#REF!,10,FALSE),"")</f>
        <v/>
      </c>
      <c r="P229" t="str">
        <f>IFERROR(VLOOKUP($A229,#REF!,7,FALSE),"")</f>
        <v/>
      </c>
      <c r="Q229" t="str">
        <f>IFERROR(VLOOKUP($A229,#REF!,6,FALSE),"")</f>
        <v/>
      </c>
    </row>
    <row r="230" spans="14:17" x14ac:dyDescent="0.3">
      <c r="N230" t="str">
        <f>IFERROR(VLOOKUP($A230,#REF!,13,FALSE),"")</f>
        <v/>
      </c>
      <c r="O230" t="str">
        <f>IFERROR(VLOOKUP($A230,#REF!,10,FALSE),"")</f>
        <v/>
      </c>
      <c r="P230" t="str">
        <f>IFERROR(VLOOKUP($A230,#REF!,7,FALSE),"")</f>
        <v/>
      </c>
      <c r="Q230" t="str">
        <f>IFERROR(VLOOKUP($A230,#REF!,6,FALSE),"")</f>
        <v/>
      </c>
    </row>
    <row r="231" spans="14:17" x14ac:dyDescent="0.3">
      <c r="N231" t="str">
        <f>IFERROR(VLOOKUP($A231,#REF!,13,FALSE),"")</f>
        <v/>
      </c>
      <c r="O231" t="str">
        <f>IFERROR(VLOOKUP($A231,#REF!,10,FALSE),"")</f>
        <v/>
      </c>
      <c r="P231" t="str">
        <f>IFERROR(VLOOKUP($A231,#REF!,7,FALSE),"")</f>
        <v/>
      </c>
      <c r="Q231" t="str">
        <f>IFERROR(VLOOKUP($A231,#REF!,6,FALSE),"")</f>
        <v/>
      </c>
    </row>
    <row r="232" spans="14:17" x14ac:dyDescent="0.3">
      <c r="N232" t="str">
        <f>IFERROR(VLOOKUP($A232,#REF!,13,FALSE),"")</f>
        <v/>
      </c>
      <c r="O232" t="str">
        <f>IFERROR(VLOOKUP($A232,#REF!,10,FALSE),"")</f>
        <v/>
      </c>
      <c r="P232" t="str">
        <f>IFERROR(VLOOKUP($A232,#REF!,7,FALSE),"")</f>
        <v/>
      </c>
      <c r="Q232" t="str">
        <f>IFERROR(VLOOKUP($A232,#REF!,6,FALSE),"")</f>
        <v/>
      </c>
    </row>
    <row r="233" spans="14:17" x14ac:dyDescent="0.3">
      <c r="N233" t="str">
        <f>IFERROR(VLOOKUP($A233,#REF!,13,FALSE),"")</f>
        <v/>
      </c>
      <c r="O233" t="str">
        <f>IFERROR(VLOOKUP($A233,#REF!,10,FALSE),"")</f>
        <v/>
      </c>
      <c r="P233" t="str">
        <f>IFERROR(VLOOKUP($A233,#REF!,7,FALSE),"")</f>
        <v/>
      </c>
      <c r="Q233" t="str">
        <f>IFERROR(VLOOKUP($A233,#REF!,6,FALSE),"")</f>
        <v/>
      </c>
    </row>
    <row r="234" spans="14:17" x14ac:dyDescent="0.3">
      <c r="N234" t="str">
        <f>IFERROR(VLOOKUP($A234,#REF!,13,FALSE),"")</f>
        <v/>
      </c>
      <c r="O234" t="str">
        <f>IFERROR(VLOOKUP($A234,#REF!,10,FALSE),"")</f>
        <v/>
      </c>
      <c r="P234" t="str">
        <f>IFERROR(VLOOKUP($A234,#REF!,7,FALSE),"")</f>
        <v/>
      </c>
      <c r="Q234" t="str">
        <f>IFERROR(VLOOKUP($A234,#REF!,6,FALSE),"")</f>
        <v/>
      </c>
    </row>
    <row r="235" spans="14:17" x14ac:dyDescent="0.3">
      <c r="N235" t="str">
        <f>IFERROR(VLOOKUP($A235,#REF!,13,FALSE),"")</f>
        <v/>
      </c>
      <c r="O235" t="str">
        <f>IFERROR(VLOOKUP($A235,#REF!,10,FALSE),"")</f>
        <v/>
      </c>
      <c r="P235" t="str">
        <f>IFERROR(VLOOKUP($A235,#REF!,7,FALSE),"")</f>
        <v/>
      </c>
      <c r="Q235" t="str">
        <f>IFERROR(VLOOKUP($A235,#REF!,6,FALSE),"")</f>
        <v/>
      </c>
    </row>
    <row r="236" spans="14:17" x14ac:dyDescent="0.3">
      <c r="N236" t="str">
        <f>IFERROR(VLOOKUP($A236,#REF!,13,FALSE),"")</f>
        <v/>
      </c>
      <c r="O236" t="str">
        <f>IFERROR(VLOOKUP($A236,#REF!,10,FALSE),"")</f>
        <v/>
      </c>
      <c r="P236" t="str">
        <f>IFERROR(VLOOKUP($A236,#REF!,7,FALSE),"")</f>
        <v/>
      </c>
      <c r="Q236" t="str">
        <f>IFERROR(VLOOKUP($A236,#REF!,6,FALSE),"")</f>
        <v/>
      </c>
    </row>
    <row r="237" spans="14:17" x14ac:dyDescent="0.3">
      <c r="N237" t="str">
        <f>IFERROR(VLOOKUP($A237,#REF!,13,FALSE),"")</f>
        <v/>
      </c>
      <c r="O237" t="str">
        <f>IFERROR(VLOOKUP($A237,#REF!,10,FALSE),"")</f>
        <v/>
      </c>
      <c r="P237" t="str">
        <f>IFERROR(VLOOKUP($A237,#REF!,7,FALSE),"")</f>
        <v/>
      </c>
      <c r="Q237" t="str">
        <f>IFERROR(VLOOKUP($A237,#REF!,6,FALSE),"")</f>
        <v/>
      </c>
    </row>
    <row r="238" spans="14:17" x14ac:dyDescent="0.3">
      <c r="N238" t="str">
        <f>IFERROR(VLOOKUP($A238,#REF!,13,FALSE),"")</f>
        <v/>
      </c>
      <c r="O238" t="str">
        <f>IFERROR(VLOOKUP($A238,#REF!,10,FALSE),"")</f>
        <v/>
      </c>
      <c r="P238" t="str">
        <f>IFERROR(VLOOKUP($A238,#REF!,7,FALSE),"")</f>
        <v/>
      </c>
      <c r="Q238" t="str">
        <f>IFERROR(VLOOKUP($A238,#REF!,6,FALSE),"")</f>
        <v/>
      </c>
    </row>
    <row r="239" spans="14:17" x14ac:dyDescent="0.3">
      <c r="N239" t="str">
        <f>IFERROR(VLOOKUP($A239,#REF!,13,FALSE),"")</f>
        <v/>
      </c>
      <c r="O239" t="str">
        <f>IFERROR(VLOOKUP($A239,#REF!,10,FALSE),"")</f>
        <v/>
      </c>
      <c r="P239" t="str">
        <f>IFERROR(VLOOKUP($A239,#REF!,7,FALSE),"")</f>
        <v/>
      </c>
      <c r="Q239" t="str">
        <f>IFERROR(VLOOKUP($A239,#REF!,6,FALSE),"")</f>
        <v/>
      </c>
    </row>
    <row r="240" spans="14:17" x14ac:dyDescent="0.3">
      <c r="N240" t="str">
        <f>IFERROR(VLOOKUP($A240,#REF!,13,FALSE),"")</f>
        <v/>
      </c>
      <c r="O240" t="str">
        <f>IFERROR(VLOOKUP($A240,#REF!,10,FALSE),"")</f>
        <v/>
      </c>
      <c r="P240" t="str">
        <f>IFERROR(VLOOKUP($A240,#REF!,7,FALSE),"")</f>
        <v/>
      </c>
      <c r="Q240" t="str">
        <f>IFERROR(VLOOKUP($A240,#REF!,6,FALSE),"")</f>
        <v/>
      </c>
    </row>
    <row r="241" spans="14:17" x14ac:dyDescent="0.3">
      <c r="N241" t="str">
        <f>IFERROR(VLOOKUP($A241,#REF!,13,FALSE),"")</f>
        <v/>
      </c>
      <c r="O241" t="str">
        <f>IFERROR(VLOOKUP($A241,#REF!,10,FALSE),"")</f>
        <v/>
      </c>
      <c r="P241" t="str">
        <f>IFERROR(VLOOKUP($A241,#REF!,7,FALSE),"")</f>
        <v/>
      </c>
      <c r="Q241" t="str">
        <f>IFERROR(VLOOKUP($A241,#REF!,6,FALSE),"")</f>
        <v/>
      </c>
    </row>
    <row r="242" spans="14:17" x14ac:dyDescent="0.3">
      <c r="N242" t="str">
        <f>IFERROR(VLOOKUP($A242,#REF!,13,FALSE),"")</f>
        <v/>
      </c>
      <c r="O242" t="str">
        <f>IFERROR(VLOOKUP($A242,#REF!,10,FALSE),"")</f>
        <v/>
      </c>
      <c r="P242" t="str">
        <f>IFERROR(VLOOKUP($A242,#REF!,7,FALSE),"")</f>
        <v/>
      </c>
      <c r="Q242" t="str">
        <f>IFERROR(VLOOKUP($A242,#REF!,6,FALSE),"")</f>
        <v/>
      </c>
    </row>
    <row r="243" spans="14:17" x14ac:dyDescent="0.3">
      <c r="N243" t="str">
        <f>IFERROR(VLOOKUP($A243,#REF!,13,FALSE),"")</f>
        <v/>
      </c>
      <c r="O243" t="str">
        <f>IFERROR(VLOOKUP($A243,#REF!,10,FALSE),"")</f>
        <v/>
      </c>
      <c r="P243" t="str">
        <f>IFERROR(VLOOKUP($A243,#REF!,7,FALSE),"")</f>
        <v/>
      </c>
      <c r="Q243" t="str">
        <f>IFERROR(VLOOKUP($A243,#REF!,6,FALSE),"")</f>
        <v/>
      </c>
    </row>
    <row r="244" spans="14:17" x14ac:dyDescent="0.3">
      <c r="N244" t="str">
        <f>IFERROR(VLOOKUP($A244,#REF!,13,FALSE),"")</f>
        <v/>
      </c>
      <c r="O244" t="str">
        <f>IFERROR(VLOOKUP($A244,#REF!,10,FALSE),"")</f>
        <v/>
      </c>
      <c r="P244" t="str">
        <f>IFERROR(VLOOKUP($A244,#REF!,7,FALSE),"")</f>
        <v/>
      </c>
      <c r="Q244" t="str">
        <f>IFERROR(VLOOKUP($A244,#REF!,6,FALSE),"")</f>
        <v/>
      </c>
    </row>
    <row r="245" spans="14:17" x14ac:dyDescent="0.3">
      <c r="N245" t="str">
        <f>IFERROR(VLOOKUP($A245,#REF!,13,FALSE),"")</f>
        <v/>
      </c>
      <c r="O245" t="str">
        <f>IFERROR(VLOOKUP($A245,#REF!,10,FALSE),"")</f>
        <v/>
      </c>
      <c r="P245" t="str">
        <f>IFERROR(VLOOKUP($A245,#REF!,7,FALSE),"")</f>
        <v/>
      </c>
      <c r="Q245" t="str">
        <f>IFERROR(VLOOKUP($A245,#REF!,6,FALSE),"")</f>
        <v/>
      </c>
    </row>
    <row r="246" spans="14:17" x14ac:dyDescent="0.3">
      <c r="N246" t="str">
        <f>IFERROR(VLOOKUP($A246,#REF!,13,FALSE),"")</f>
        <v/>
      </c>
      <c r="O246" t="str">
        <f>IFERROR(VLOOKUP($A246,#REF!,10,FALSE),"")</f>
        <v/>
      </c>
      <c r="P246" t="str">
        <f>IFERROR(VLOOKUP($A246,#REF!,7,FALSE),"")</f>
        <v/>
      </c>
      <c r="Q246" t="str">
        <f>IFERROR(VLOOKUP($A246,#REF!,6,FALSE),"")</f>
        <v/>
      </c>
    </row>
    <row r="247" spans="14:17" x14ac:dyDescent="0.3">
      <c r="N247" t="str">
        <f>IFERROR(VLOOKUP($A247,#REF!,13,FALSE),"")</f>
        <v/>
      </c>
      <c r="O247" t="str">
        <f>IFERROR(VLOOKUP($A247,#REF!,10,FALSE),"")</f>
        <v/>
      </c>
      <c r="P247" t="str">
        <f>IFERROR(VLOOKUP($A247,#REF!,7,FALSE),"")</f>
        <v/>
      </c>
      <c r="Q247" t="str">
        <f>IFERROR(VLOOKUP($A247,#REF!,6,FALSE),"")</f>
        <v/>
      </c>
    </row>
    <row r="248" spans="14:17" x14ac:dyDescent="0.3">
      <c r="N248" t="str">
        <f>IFERROR(VLOOKUP($A248,#REF!,13,FALSE),"")</f>
        <v/>
      </c>
      <c r="O248" t="str">
        <f>IFERROR(VLOOKUP($A248,#REF!,10,FALSE),"")</f>
        <v/>
      </c>
      <c r="P248" t="str">
        <f>IFERROR(VLOOKUP($A248,#REF!,7,FALSE),"")</f>
        <v/>
      </c>
      <c r="Q248" t="str">
        <f>IFERROR(VLOOKUP($A248,#REF!,6,FALSE),"")</f>
        <v/>
      </c>
    </row>
    <row r="249" spans="14:17" x14ac:dyDescent="0.3">
      <c r="N249" t="str">
        <f>IFERROR(VLOOKUP($A249,#REF!,13,FALSE),"")</f>
        <v/>
      </c>
      <c r="O249" t="str">
        <f>IFERROR(VLOOKUP($A249,#REF!,10,FALSE),"")</f>
        <v/>
      </c>
      <c r="P249" t="str">
        <f>IFERROR(VLOOKUP($A249,#REF!,7,FALSE),"")</f>
        <v/>
      </c>
      <c r="Q249" t="str">
        <f>IFERROR(VLOOKUP($A249,#REF!,6,FALSE),"")</f>
        <v/>
      </c>
    </row>
    <row r="250" spans="14:17" x14ac:dyDescent="0.3">
      <c r="N250" t="str">
        <f>IFERROR(VLOOKUP($A250,#REF!,13,FALSE),"")</f>
        <v/>
      </c>
      <c r="O250" t="str">
        <f>IFERROR(VLOOKUP($A250,#REF!,10,FALSE),"")</f>
        <v/>
      </c>
      <c r="P250" t="str">
        <f>IFERROR(VLOOKUP($A250,#REF!,7,FALSE),"")</f>
        <v/>
      </c>
      <c r="Q250" t="str">
        <f>IFERROR(VLOOKUP($A250,#REF!,6,FALSE),"")</f>
        <v/>
      </c>
    </row>
    <row r="251" spans="14:17" x14ac:dyDescent="0.3">
      <c r="N251" t="str">
        <f>IFERROR(VLOOKUP($A251,#REF!,13,FALSE),"")</f>
        <v/>
      </c>
      <c r="O251" t="str">
        <f>IFERROR(VLOOKUP($A251,#REF!,10,FALSE),"")</f>
        <v/>
      </c>
      <c r="P251" t="str">
        <f>IFERROR(VLOOKUP($A251,#REF!,7,FALSE),"")</f>
        <v/>
      </c>
      <c r="Q251" t="str">
        <f>IFERROR(VLOOKUP($A251,#REF!,6,FALSE),"")</f>
        <v/>
      </c>
    </row>
    <row r="252" spans="14:17" x14ac:dyDescent="0.3">
      <c r="N252" t="str">
        <f>IFERROR(VLOOKUP($A252,#REF!,13,FALSE),"")</f>
        <v/>
      </c>
      <c r="O252" t="str">
        <f>IFERROR(VLOOKUP($A252,#REF!,10,FALSE),"")</f>
        <v/>
      </c>
      <c r="P252" t="str">
        <f>IFERROR(VLOOKUP($A252,#REF!,7,FALSE),"")</f>
        <v/>
      </c>
      <c r="Q252" t="str">
        <f>IFERROR(VLOOKUP($A252,#REF!,6,FALSE),"")</f>
        <v/>
      </c>
    </row>
    <row r="253" spans="14:17" x14ac:dyDescent="0.3">
      <c r="N253" t="str">
        <f>IFERROR(VLOOKUP($A253,#REF!,13,FALSE),"")</f>
        <v/>
      </c>
      <c r="O253" t="str">
        <f>IFERROR(VLOOKUP($A253,#REF!,10,FALSE),"")</f>
        <v/>
      </c>
      <c r="P253" t="str">
        <f>IFERROR(VLOOKUP($A253,#REF!,7,FALSE),"")</f>
        <v/>
      </c>
      <c r="Q253" t="str">
        <f>IFERROR(VLOOKUP($A253,#REF!,6,FALSE),"")</f>
        <v/>
      </c>
    </row>
    <row r="254" spans="14:17" x14ac:dyDescent="0.3">
      <c r="N254" t="str">
        <f>IFERROR(VLOOKUP($A254,#REF!,13,FALSE),"")</f>
        <v/>
      </c>
      <c r="O254" t="str">
        <f>IFERROR(VLOOKUP($A254,#REF!,10,FALSE),"")</f>
        <v/>
      </c>
      <c r="P254" t="str">
        <f>IFERROR(VLOOKUP($A254,#REF!,7,FALSE),"")</f>
        <v/>
      </c>
      <c r="Q254" t="str">
        <f>IFERROR(VLOOKUP($A254,#REF!,6,FALSE),"")</f>
        <v/>
      </c>
    </row>
    <row r="255" spans="14:17" x14ac:dyDescent="0.3">
      <c r="N255" t="str">
        <f>IFERROR(VLOOKUP($A255,#REF!,13,FALSE),"")</f>
        <v/>
      </c>
      <c r="O255" t="str">
        <f>IFERROR(VLOOKUP($A255,#REF!,10,FALSE),"")</f>
        <v/>
      </c>
      <c r="P255" t="str">
        <f>IFERROR(VLOOKUP($A255,#REF!,7,FALSE),"")</f>
        <v/>
      </c>
      <c r="Q255" t="str">
        <f>IFERROR(VLOOKUP($A255,#REF!,6,FALSE),"")</f>
        <v/>
      </c>
    </row>
    <row r="256" spans="14:17" x14ac:dyDescent="0.3">
      <c r="N256" t="str">
        <f>IFERROR(VLOOKUP($A256,#REF!,13,FALSE),"")</f>
        <v/>
      </c>
      <c r="O256" t="str">
        <f>IFERROR(VLOOKUP($A256,#REF!,10,FALSE),"")</f>
        <v/>
      </c>
      <c r="P256" t="str">
        <f>IFERROR(VLOOKUP($A256,#REF!,7,FALSE),"")</f>
        <v/>
      </c>
      <c r="Q256" t="str">
        <f>IFERROR(VLOOKUP($A256,#REF!,6,FALSE),"")</f>
        <v/>
      </c>
    </row>
    <row r="257" spans="14:17" x14ac:dyDescent="0.3">
      <c r="N257" t="str">
        <f>IFERROR(VLOOKUP($A257,#REF!,13,FALSE),"")</f>
        <v/>
      </c>
      <c r="O257" t="str">
        <f>IFERROR(VLOOKUP($A257,#REF!,10,FALSE),"")</f>
        <v/>
      </c>
      <c r="P257" t="str">
        <f>IFERROR(VLOOKUP($A257,#REF!,7,FALSE),"")</f>
        <v/>
      </c>
      <c r="Q257" t="str">
        <f>IFERROR(VLOOKUP($A257,#REF!,6,FALSE),"")</f>
        <v/>
      </c>
    </row>
    <row r="258" spans="14:17" x14ac:dyDescent="0.3">
      <c r="N258" t="str">
        <f>IFERROR(VLOOKUP($A258,#REF!,13,FALSE),"")</f>
        <v/>
      </c>
      <c r="O258" t="str">
        <f>IFERROR(VLOOKUP($A258,#REF!,10,FALSE),"")</f>
        <v/>
      </c>
      <c r="P258" t="str">
        <f>IFERROR(VLOOKUP($A258,#REF!,7,FALSE),"")</f>
        <v/>
      </c>
      <c r="Q258" t="str">
        <f>IFERROR(VLOOKUP($A258,#REF!,6,FALSE),"")</f>
        <v/>
      </c>
    </row>
    <row r="259" spans="14:17" x14ac:dyDescent="0.3">
      <c r="N259" t="str">
        <f>IFERROR(VLOOKUP($A259,#REF!,13,FALSE),"")</f>
        <v/>
      </c>
      <c r="O259" t="str">
        <f>IFERROR(VLOOKUP($A259,#REF!,10,FALSE),"")</f>
        <v/>
      </c>
      <c r="P259" t="str">
        <f>IFERROR(VLOOKUP($A259,#REF!,7,FALSE),"")</f>
        <v/>
      </c>
      <c r="Q259" t="str">
        <f>IFERROR(VLOOKUP($A259,#REF!,6,FALSE),"")</f>
        <v/>
      </c>
    </row>
    <row r="260" spans="14:17" x14ac:dyDescent="0.3">
      <c r="N260" t="str">
        <f>IFERROR(VLOOKUP($A260,#REF!,13,FALSE),"")</f>
        <v/>
      </c>
      <c r="O260" t="str">
        <f>IFERROR(VLOOKUP($A260,#REF!,10,FALSE),"")</f>
        <v/>
      </c>
      <c r="P260" t="str">
        <f>IFERROR(VLOOKUP($A260,#REF!,7,FALSE),"")</f>
        <v/>
      </c>
      <c r="Q260" t="str">
        <f>IFERROR(VLOOKUP($A260,#REF!,6,FALSE),"")</f>
        <v/>
      </c>
    </row>
    <row r="261" spans="14:17" x14ac:dyDescent="0.3">
      <c r="N261" t="str">
        <f>IFERROR(VLOOKUP($A261,#REF!,13,FALSE),"")</f>
        <v/>
      </c>
      <c r="O261" t="str">
        <f>IFERROR(VLOOKUP($A261,#REF!,10,FALSE),"")</f>
        <v/>
      </c>
      <c r="P261" t="str">
        <f>IFERROR(VLOOKUP($A261,#REF!,7,FALSE),"")</f>
        <v/>
      </c>
      <c r="Q261" t="str">
        <f>IFERROR(VLOOKUP($A261,#REF!,6,FALSE),"")</f>
        <v/>
      </c>
    </row>
    <row r="262" spans="14:17" x14ac:dyDescent="0.3">
      <c r="N262" t="str">
        <f>IFERROR(VLOOKUP($A262,#REF!,13,FALSE),"")</f>
        <v/>
      </c>
      <c r="O262" t="str">
        <f>IFERROR(VLOOKUP($A262,#REF!,10,FALSE),"")</f>
        <v/>
      </c>
      <c r="P262" t="str">
        <f>IFERROR(VLOOKUP($A262,#REF!,7,FALSE),"")</f>
        <v/>
      </c>
      <c r="Q262" t="str">
        <f>IFERROR(VLOOKUP($A262,#REF!,6,FALSE),"")</f>
        <v/>
      </c>
    </row>
    <row r="263" spans="14:17" x14ac:dyDescent="0.3">
      <c r="N263" t="str">
        <f>IFERROR(VLOOKUP($A263,#REF!,13,FALSE),"")</f>
        <v/>
      </c>
      <c r="O263" t="str">
        <f>IFERROR(VLOOKUP($A263,#REF!,10,FALSE),"")</f>
        <v/>
      </c>
      <c r="P263" t="str">
        <f>IFERROR(VLOOKUP($A263,#REF!,7,FALSE),"")</f>
        <v/>
      </c>
      <c r="Q263" t="str">
        <f>IFERROR(VLOOKUP($A263,#REF!,6,FALSE),"")</f>
        <v/>
      </c>
    </row>
    <row r="264" spans="14:17" x14ac:dyDescent="0.3">
      <c r="N264" t="str">
        <f>IFERROR(VLOOKUP($A264,#REF!,13,FALSE),"")</f>
        <v/>
      </c>
      <c r="O264" t="str">
        <f>IFERROR(VLOOKUP($A264,#REF!,10,FALSE),"")</f>
        <v/>
      </c>
      <c r="P264" t="str">
        <f>IFERROR(VLOOKUP($A264,#REF!,7,FALSE),"")</f>
        <v/>
      </c>
      <c r="Q264" t="str">
        <f>IFERROR(VLOOKUP($A264,#REF!,6,FALSE),"")</f>
        <v/>
      </c>
    </row>
    <row r="265" spans="14:17" x14ac:dyDescent="0.3">
      <c r="N265" t="str">
        <f>IFERROR(VLOOKUP($A265,#REF!,13,FALSE),"")</f>
        <v/>
      </c>
      <c r="O265" t="str">
        <f>IFERROR(VLOOKUP($A265,#REF!,10,FALSE),"")</f>
        <v/>
      </c>
      <c r="P265" t="str">
        <f>IFERROR(VLOOKUP($A265,#REF!,7,FALSE),"")</f>
        <v/>
      </c>
      <c r="Q265" t="str">
        <f>IFERROR(VLOOKUP($A265,#REF!,6,FALSE),"")</f>
        <v/>
      </c>
    </row>
    <row r="266" spans="14:17" x14ac:dyDescent="0.3">
      <c r="N266" t="str">
        <f>IFERROR(VLOOKUP($A266,#REF!,13,FALSE),"")</f>
        <v/>
      </c>
      <c r="O266" t="str">
        <f>IFERROR(VLOOKUP($A266,#REF!,10,FALSE),"")</f>
        <v/>
      </c>
      <c r="P266" t="str">
        <f>IFERROR(VLOOKUP($A266,#REF!,7,FALSE),"")</f>
        <v/>
      </c>
      <c r="Q266" t="str">
        <f>IFERROR(VLOOKUP($A266,#REF!,6,FALSE),"")</f>
        <v/>
      </c>
    </row>
    <row r="267" spans="14:17" x14ac:dyDescent="0.3">
      <c r="N267" t="str">
        <f>IFERROR(VLOOKUP($A267,#REF!,13,FALSE),"")</f>
        <v/>
      </c>
      <c r="O267" t="str">
        <f>IFERROR(VLOOKUP($A267,#REF!,10,FALSE),"")</f>
        <v/>
      </c>
      <c r="P267" t="str">
        <f>IFERROR(VLOOKUP($A267,#REF!,7,FALSE),"")</f>
        <v/>
      </c>
      <c r="Q267" t="str">
        <f>IFERROR(VLOOKUP($A267,#REF!,6,FALSE),"")</f>
        <v/>
      </c>
    </row>
    <row r="268" spans="14:17" x14ac:dyDescent="0.3">
      <c r="N268" t="str">
        <f>IFERROR(VLOOKUP($A268,#REF!,13,FALSE),"")</f>
        <v/>
      </c>
      <c r="O268" t="str">
        <f>IFERROR(VLOOKUP($A268,#REF!,10,FALSE),"")</f>
        <v/>
      </c>
      <c r="P268" t="str">
        <f>IFERROR(VLOOKUP($A268,#REF!,7,FALSE),"")</f>
        <v/>
      </c>
      <c r="Q268" t="str">
        <f>IFERROR(VLOOKUP($A268,#REF!,6,FALSE),"")</f>
        <v/>
      </c>
    </row>
    <row r="269" spans="14:17" x14ac:dyDescent="0.3">
      <c r="N269" t="str">
        <f>IFERROR(VLOOKUP($A269,#REF!,13,FALSE),"")</f>
        <v/>
      </c>
      <c r="O269" t="str">
        <f>IFERROR(VLOOKUP($A269,#REF!,10,FALSE),"")</f>
        <v/>
      </c>
      <c r="P269" t="str">
        <f>IFERROR(VLOOKUP($A269,#REF!,7,FALSE),"")</f>
        <v/>
      </c>
      <c r="Q269" t="str">
        <f>IFERROR(VLOOKUP($A269,#REF!,6,FALSE),"")</f>
        <v/>
      </c>
    </row>
    <row r="270" spans="14:17" x14ac:dyDescent="0.3">
      <c r="N270" t="str">
        <f>IFERROR(VLOOKUP($A270,#REF!,13,FALSE),"")</f>
        <v/>
      </c>
      <c r="O270" t="str">
        <f>IFERROR(VLOOKUP($A270,#REF!,10,FALSE),"")</f>
        <v/>
      </c>
      <c r="P270" t="str">
        <f>IFERROR(VLOOKUP($A270,#REF!,7,FALSE),"")</f>
        <v/>
      </c>
      <c r="Q270" t="str">
        <f>IFERROR(VLOOKUP($A270,#REF!,6,FALSE),"")</f>
        <v/>
      </c>
    </row>
    <row r="271" spans="14:17" x14ac:dyDescent="0.3">
      <c r="N271" t="str">
        <f>IFERROR(VLOOKUP($A271,#REF!,13,FALSE),"")</f>
        <v/>
      </c>
      <c r="O271" t="str">
        <f>IFERROR(VLOOKUP($A271,#REF!,10,FALSE),"")</f>
        <v/>
      </c>
      <c r="P271" t="str">
        <f>IFERROR(VLOOKUP($A271,#REF!,7,FALSE),"")</f>
        <v/>
      </c>
      <c r="Q271" t="str">
        <f>IFERROR(VLOOKUP($A271,#REF!,6,FALSE),"")</f>
        <v/>
      </c>
    </row>
    <row r="272" spans="14:17" x14ac:dyDescent="0.3">
      <c r="N272" t="str">
        <f>IFERROR(VLOOKUP($A272,#REF!,13,FALSE),"")</f>
        <v/>
      </c>
      <c r="O272" t="str">
        <f>IFERROR(VLOOKUP($A272,#REF!,10,FALSE),"")</f>
        <v/>
      </c>
      <c r="P272" t="str">
        <f>IFERROR(VLOOKUP($A272,#REF!,7,FALSE),"")</f>
        <v/>
      </c>
      <c r="Q272" t="str">
        <f>IFERROR(VLOOKUP($A272,#REF!,6,FALSE),"")</f>
        <v/>
      </c>
    </row>
    <row r="273" spans="14:17" x14ac:dyDescent="0.3">
      <c r="N273" t="str">
        <f>IFERROR(VLOOKUP($A273,#REF!,13,FALSE),"")</f>
        <v/>
      </c>
      <c r="O273" t="str">
        <f>IFERROR(VLOOKUP($A273,#REF!,10,FALSE),"")</f>
        <v/>
      </c>
      <c r="P273" t="str">
        <f>IFERROR(VLOOKUP($A273,#REF!,7,FALSE),"")</f>
        <v/>
      </c>
      <c r="Q273" t="str">
        <f>IFERROR(VLOOKUP($A273,#REF!,6,FALSE),"")</f>
        <v/>
      </c>
    </row>
    <row r="274" spans="14:17" x14ac:dyDescent="0.3">
      <c r="N274" t="str">
        <f>IFERROR(VLOOKUP($A274,#REF!,13,FALSE),"")</f>
        <v/>
      </c>
      <c r="O274" t="str">
        <f>IFERROR(VLOOKUP($A274,#REF!,10,FALSE),"")</f>
        <v/>
      </c>
      <c r="P274" t="str">
        <f>IFERROR(VLOOKUP($A274,#REF!,7,FALSE),"")</f>
        <v/>
      </c>
      <c r="Q274" t="str">
        <f>IFERROR(VLOOKUP($A274,#REF!,6,FALSE),"")</f>
        <v/>
      </c>
    </row>
    <row r="275" spans="14:17" x14ac:dyDescent="0.3">
      <c r="N275" t="str">
        <f>IFERROR(VLOOKUP($A275,#REF!,13,FALSE),"")</f>
        <v/>
      </c>
      <c r="O275" t="str">
        <f>IFERROR(VLOOKUP($A275,#REF!,10,FALSE),"")</f>
        <v/>
      </c>
      <c r="P275" t="str">
        <f>IFERROR(VLOOKUP($A275,#REF!,7,FALSE),"")</f>
        <v/>
      </c>
      <c r="Q275" t="str">
        <f>IFERROR(VLOOKUP($A275,#REF!,6,FALSE),"")</f>
        <v/>
      </c>
    </row>
    <row r="276" spans="14:17" x14ac:dyDescent="0.3">
      <c r="N276" t="str">
        <f>IFERROR(VLOOKUP($A276,#REF!,13,FALSE),"")</f>
        <v/>
      </c>
      <c r="O276" t="str">
        <f>IFERROR(VLOOKUP($A276,#REF!,10,FALSE),"")</f>
        <v/>
      </c>
      <c r="P276" t="str">
        <f>IFERROR(VLOOKUP($A276,#REF!,7,FALSE),"")</f>
        <v/>
      </c>
      <c r="Q276" t="str">
        <f>IFERROR(VLOOKUP($A276,#REF!,6,FALSE),"")</f>
        <v/>
      </c>
    </row>
    <row r="277" spans="14:17" x14ac:dyDescent="0.3">
      <c r="N277" t="str">
        <f>IFERROR(VLOOKUP($A277,#REF!,13,FALSE),"")</f>
        <v/>
      </c>
      <c r="O277" t="str">
        <f>IFERROR(VLOOKUP($A277,#REF!,10,FALSE),"")</f>
        <v/>
      </c>
      <c r="P277" t="str">
        <f>IFERROR(VLOOKUP($A277,#REF!,7,FALSE),"")</f>
        <v/>
      </c>
      <c r="Q277" t="str">
        <f>IFERROR(VLOOKUP($A277,#REF!,6,FALSE),"")</f>
        <v/>
      </c>
    </row>
    <row r="278" spans="14:17" x14ac:dyDescent="0.3">
      <c r="N278" t="str">
        <f>IFERROR(VLOOKUP($A278,#REF!,13,FALSE),"")</f>
        <v/>
      </c>
      <c r="O278" t="str">
        <f>IFERROR(VLOOKUP($A278,#REF!,10,FALSE),"")</f>
        <v/>
      </c>
      <c r="P278" t="str">
        <f>IFERROR(VLOOKUP($A278,#REF!,7,FALSE),"")</f>
        <v/>
      </c>
      <c r="Q278" t="str">
        <f>IFERROR(VLOOKUP($A278,#REF!,6,FALSE),"")</f>
        <v/>
      </c>
    </row>
    <row r="279" spans="14:17" x14ac:dyDescent="0.3">
      <c r="N279" t="str">
        <f>IFERROR(VLOOKUP($A279,#REF!,13,FALSE),"")</f>
        <v/>
      </c>
      <c r="O279" t="str">
        <f>IFERROR(VLOOKUP($A279,#REF!,10,FALSE),"")</f>
        <v/>
      </c>
      <c r="P279" t="str">
        <f>IFERROR(VLOOKUP($A279,#REF!,7,FALSE),"")</f>
        <v/>
      </c>
      <c r="Q279" t="str">
        <f>IFERROR(VLOOKUP($A279,#REF!,6,FALSE),"")</f>
        <v/>
      </c>
    </row>
    <row r="280" spans="14:17" x14ac:dyDescent="0.3">
      <c r="N280" t="str">
        <f>IFERROR(VLOOKUP($A280,#REF!,13,FALSE),"")</f>
        <v/>
      </c>
      <c r="O280" t="str">
        <f>IFERROR(VLOOKUP($A280,#REF!,10,FALSE),"")</f>
        <v/>
      </c>
      <c r="P280" t="str">
        <f>IFERROR(VLOOKUP($A280,#REF!,7,FALSE),"")</f>
        <v/>
      </c>
      <c r="Q280" t="str">
        <f>IFERROR(VLOOKUP($A280,#REF!,6,FALSE),"")</f>
        <v/>
      </c>
    </row>
    <row r="281" spans="14:17" x14ac:dyDescent="0.3">
      <c r="N281" t="str">
        <f>IFERROR(VLOOKUP($A281,#REF!,13,FALSE),"")</f>
        <v/>
      </c>
      <c r="O281" t="str">
        <f>IFERROR(VLOOKUP($A281,#REF!,10,FALSE),"")</f>
        <v/>
      </c>
      <c r="P281" t="str">
        <f>IFERROR(VLOOKUP($A281,#REF!,7,FALSE),"")</f>
        <v/>
      </c>
      <c r="Q281" t="str">
        <f>IFERROR(VLOOKUP($A281,#REF!,6,FALSE),"")</f>
        <v/>
      </c>
    </row>
    <row r="282" spans="14:17" x14ac:dyDescent="0.3">
      <c r="N282" t="str">
        <f>IFERROR(VLOOKUP($A282,#REF!,13,FALSE),"")</f>
        <v/>
      </c>
      <c r="O282" t="str">
        <f>IFERROR(VLOOKUP($A282,#REF!,10,FALSE),"")</f>
        <v/>
      </c>
      <c r="P282" t="str">
        <f>IFERROR(VLOOKUP($A282,#REF!,7,FALSE),"")</f>
        <v/>
      </c>
      <c r="Q282" t="str">
        <f>IFERROR(VLOOKUP($A282,#REF!,6,FALSE),"")</f>
        <v/>
      </c>
    </row>
    <row r="283" spans="14:17" x14ac:dyDescent="0.3">
      <c r="N283" t="str">
        <f>IFERROR(VLOOKUP($A283,#REF!,13,FALSE),"")</f>
        <v/>
      </c>
      <c r="O283" t="str">
        <f>IFERROR(VLOOKUP($A283,#REF!,10,FALSE),"")</f>
        <v/>
      </c>
      <c r="P283" t="str">
        <f>IFERROR(VLOOKUP($A283,#REF!,7,FALSE),"")</f>
        <v/>
      </c>
      <c r="Q283" t="str">
        <f>IFERROR(VLOOKUP($A283,#REF!,6,FALSE),"")</f>
        <v/>
      </c>
    </row>
    <row r="284" spans="14:17" x14ac:dyDescent="0.3">
      <c r="N284" t="str">
        <f>IFERROR(VLOOKUP($A284,#REF!,13,FALSE),"")</f>
        <v/>
      </c>
      <c r="O284" t="str">
        <f>IFERROR(VLOOKUP($A284,#REF!,10,FALSE),"")</f>
        <v/>
      </c>
      <c r="P284" t="str">
        <f>IFERROR(VLOOKUP($A284,#REF!,7,FALSE),"")</f>
        <v/>
      </c>
      <c r="Q284" t="str">
        <f>IFERROR(VLOOKUP($A284,#REF!,6,FALSE),"")</f>
        <v/>
      </c>
    </row>
    <row r="285" spans="14:17" x14ac:dyDescent="0.3">
      <c r="N285" t="str">
        <f>IFERROR(VLOOKUP($A285,#REF!,13,FALSE),"")</f>
        <v/>
      </c>
      <c r="O285" t="str">
        <f>IFERROR(VLOOKUP($A285,#REF!,10,FALSE),"")</f>
        <v/>
      </c>
      <c r="P285" t="str">
        <f>IFERROR(VLOOKUP($A285,#REF!,7,FALSE),"")</f>
        <v/>
      </c>
      <c r="Q285" t="str">
        <f>IFERROR(VLOOKUP($A285,#REF!,6,FALSE),"")</f>
        <v/>
      </c>
    </row>
    <row r="286" spans="14:17" x14ac:dyDescent="0.3">
      <c r="N286" t="str">
        <f>IFERROR(VLOOKUP($A286,#REF!,13,FALSE),"")</f>
        <v/>
      </c>
      <c r="O286" t="str">
        <f>IFERROR(VLOOKUP($A286,#REF!,10,FALSE),"")</f>
        <v/>
      </c>
      <c r="P286" t="str">
        <f>IFERROR(VLOOKUP($A286,#REF!,7,FALSE),"")</f>
        <v/>
      </c>
      <c r="Q286" t="str">
        <f>IFERROR(VLOOKUP($A286,#REF!,6,FALSE),"")</f>
        <v/>
      </c>
    </row>
    <row r="287" spans="14:17" x14ac:dyDescent="0.3">
      <c r="N287" t="str">
        <f>IFERROR(VLOOKUP($A287,#REF!,13,FALSE),"")</f>
        <v/>
      </c>
      <c r="O287" t="str">
        <f>IFERROR(VLOOKUP($A287,#REF!,10,FALSE),"")</f>
        <v/>
      </c>
      <c r="P287" t="str">
        <f>IFERROR(VLOOKUP($A287,#REF!,7,FALSE),"")</f>
        <v/>
      </c>
      <c r="Q287" t="str">
        <f>IFERROR(VLOOKUP($A287,#REF!,6,FALSE),"")</f>
        <v/>
      </c>
    </row>
    <row r="288" spans="14:17" x14ac:dyDescent="0.3">
      <c r="N288" t="str">
        <f>IFERROR(VLOOKUP($A288,#REF!,13,FALSE),"")</f>
        <v/>
      </c>
      <c r="O288" t="str">
        <f>IFERROR(VLOOKUP($A288,#REF!,10,FALSE),"")</f>
        <v/>
      </c>
      <c r="P288" t="str">
        <f>IFERROR(VLOOKUP($A288,#REF!,7,FALSE),"")</f>
        <v/>
      </c>
      <c r="Q288" t="str">
        <f>IFERROR(VLOOKUP($A288,#REF!,6,FALSE),"")</f>
        <v/>
      </c>
    </row>
    <row r="289" spans="14:17" x14ac:dyDescent="0.3">
      <c r="N289" t="str">
        <f>IFERROR(VLOOKUP($A289,#REF!,13,FALSE),"")</f>
        <v/>
      </c>
      <c r="O289" t="str">
        <f>IFERROR(VLOOKUP($A289,#REF!,10,FALSE),"")</f>
        <v/>
      </c>
      <c r="P289" t="str">
        <f>IFERROR(VLOOKUP($A289,#REF!,7,FALSE),"")</f>
        <v/>
      </c>
      <c r="Q289" t="str">
        <f>IFERROR(VLOOKUP($A289,#REF!,6,FALSE),"")</f>
        <v/>
      </c>
    </row>
    <row r="290" spans="14:17" x14ac:dyDescent="0.3">
      <c r="N290" t="str">
        <f>IFERROR(VLOOKUP($A290,#REF!,13,FALSE),"")</f>
        <v/>
      </c>
      <c r="O290" t="str">
        <f>IFERROR(VLOOKUP($A290,#REF!,10,FALSE),"")</f>
        <v/>
      </c>
      <c r="P290" t="str">
        <f>IFERROR(VLOOKUP($A290,#REF!,7,FALSE),"")</f>
        <v/>
      </c>
      <c r="Q290" t="str">
        <f>IFERROR(VLOOKUP($A290,#REF!,6,FALSE),"")</f>
        <v/>
      </c>
    </row>
    <row r="291" spans="14:17" x14ac:dyDescent="0.3">
      <c r="N291" t="str">
        <f>IFERROR(VLOOKUP($A291,#REF!,13,FALSE),"")</f>
        <v/>
      </c>
      <c r="O291" t="str">
        <f>IFERROR(VLOOKUP($A291,#REF!,10,FALSE),"")</f>
        <v/>
      </c>
      <c r="P291" t="str">
        <f>IFERROR(VLOOKUP($A291,#REF!,7,FALSE),"")</f>
        <v/>
      </c>
      <c r="Q291" t="str">
        <f>IFERROR(VLOOKUP($A291,#REF!,6,FALSE),"")</f>
        <v/>
      </c>
    </row>
    <row r="292" spans="14:17" x14ac:dyDescent="0.3">
      <c r="N292" t="str">
        <f>IFERROR(VLOOKUP($A292,#REF!,13,FALSE),"")</f>
        <v/>
      </c>
      <c r="O292" t="str">
        <f>IFERROR(VLOOKUP($A292,#REF!,10,FALSE),"")</f>
        <v/>
      </c>
      <c r="P292" t="str">
        <f>IFERROR(VLOOKUP($A292,#REF!,7,FALSE),"")</f>
        <v/>
      </c>
      <c r="Q292" t="str">
        <f>IFERROR(VLOOKUP($A292,#REF!,6,FALSE),"")</f>
        <v/>
      </c>
    </row>
    <row r="293" spans="14:17" x14ac:dyDescent="0.3">
      <c r="N293" t="str">
        <f>IFERROR(VLOOKUP($A293,#REF!,13,FALSE),"")</f>
        <v/>
      </c>
      <c r="O293" t="str">
        <f>IFERROR(VLOOKUP($A293,#REF!,10,FALSE),"")</f>
        <v/>
      </c>
      <c r="P293" t="str">
        <f>IFERROR(VLOOKUP($A293,#REF!,7,FALSE),"")</f>
        <v/>
      </c>
      <c r="Q293" t="str">
        <f>IFERROR(VLOOKUP($A293,#REF!,6,FALSE),"")</f>
        <v/>
      </c>
    </row>
    <row r="294" spans="14:17" x14ac:dyDescent="0.3">
      <c r="N294" t="str">
        <f>IFERROR(VLOOKUP($A294,#REF!,13,FALSE),"")</f>
        <v/>
      </c>
      <c r="O294" t="str">
        <f>IFERROR(VLOOKUP($A294,#REF!,10,FALSE),"")</f>
        <v/>
      </c>
      <c r="P294" t="str">
        <f>IFERROR(VLOOKUP($A294,#REF!,7,FALSE),"")</f>
        <v/>
      </c>
      <c r="Q294" t="str">
        <f>IFERROR(VLOOKUP($A294,#REF!,6,FALSE),"")</f>
        <v/>
      </c>
    </row>
    <row r="295" spans="14:17" x14ac:dyDescent="0.3">
      <c r="N295" t="str">
        <f>IFERROR(VLOOKUP($A295,#REF!,13,FALSE),"")</f>
        <v/>
      </c>
      <c r="O295" t="str">
        <f>IFERROR(VLOOKUP($A295,#REF!,10,FALSE),"")</f>
        <v/>
      </c>
      <c r="P295" t="str">
        <f>IFERROR(VLOOKUP($A295,#REF!,7,FALSE),"")</f>
        <v/>
      </c>
      <c r="Q295" t="str">
        <f>IFERROR(VLOOKUP($A295,#REF!,6,FALSE),"")</f>
        <v/>
      </c>
    </row>
    <row r="296" spans="14:17" x14ac:dyDescent="0.3">
      <c r="N296" t="str">
        <f>IFERROR(VLOOKUP($A296,#REF!,13,FALSE),"")</f>
        <v/>
      </c>
      <c r="O296" t="str">
        <f>IFERROR(VLOOKUP($A296,#REF!,10,FALSE),"")</f>
        <v/>
      </c>
      <c r="P296" t="str">
        <f>IFERROR(VLOOKUP($A296,#REF!,7,FALSE),"")</f>
        <v/>
      </c>
      <c r="Q296" t="str">
        <f>IFERROR(VLOOKUP($A296,#REF!,6,FALSE),"")</f>
        <v/>
      </c>
    </row>
    <row r="297" spans="14:17" x14ac:dyDescent="0.3">
      <c r="N297" t="str">
        <f>IFERROR(VLOOKUP($A297,#REF!,13,FALSE),"")</f>
        <v/>
      </c>
      <c r="O297" t="str">
        <f>IFERROR(VLOOKUP($A297,#REF!,10,FALSE),"")</f>
        <v/>
      </c>
      <c r="P297" t="str">
        <f>IFERROR(VLOOKUP($A297,#REF!,7,FALSE),"")</f>
        <v/>
      </c>
      <c r="Q297" t="str">
        <f>IFERROR(VLOOKUP($A297,#REF!,6,FALSE),"")</f>
        <v/>
      </c>
    </row>
    <row r="298" spans="14:17" x14ac:dyDescent="0.3">
      <c r="N298" t="str">
        <f>IFERROR(VLOOKUP($A298,#REF!,13,FALSE),"")</f>
        <v/>
      </c>
      <c r="O298" t="str">
        <f>IFERROR(VLOOKUP($A298,#REF!,10,FALSE),"")</f>
        <v/>
      </c>
      <c r="P298" t="str">
        <f>IFERROR(VLOOKUP($A298,#REF!,7,FALSE),"")</f>
        <v/>
      </c>
      <c r="Q298" t="str">
        <f>IFERROR(VLOOKUP($A298,#REF!,6,FALSE),"")</f>
        <v/>
      </c>
    </row>
    <row r="299" spans="14:17" x14ac:dyDescent="0.3">
      <c r="N299" t="str">
        <f>IFERROR(VLOOKUP($A299,#REF!,13,FALSE),"")</f>
        <v/>
      </c>
      <c r="O299" t="str">
        <f>IFERROR(VLOOKUP($A299,#REF!,10,FALSE),"")</f>
        <v/>
      </c>
      <c r="P299" t="str">
        <f>IFERROR(VLOOKUP($A299,#REF!,7,FALSE),"")</f>
        <v/>
      </c>
      <c r="Q299" t="str">
        <f>IFERROR(VLOOKUP($A299,#REF!,6,FALSE),"")</f>
        <v/>
      </c>
    </row>
    <row r="300" spans="14:17" x14ac:dyDescent="0.3">
      <c r="N300" t="str">
        <f>IFERROR(VLOOKUP($A300,#REF!,13,FALSE),"")</f>
        <v/>
      </c>
      <c r="O300" t="str">
        <f>IFERROR(VLOOKUP($A300,#REF!,10,FALSE),"")</f>
        <v/>
      </c>
      <c r="P300" t="str">
        <f>IFERROR(VLOOKUP($A300,#REF!,7,FALSE),"")</f>
        <v/>
      </c>
      <c r="Q300" t="str">
        <f>IFERROR(VLOOKUP($A300,#REF!,6,FALSE),"")</f>
        <v/>
      </c>
    </row>
    <row r="301" spans="14:17" x14ac:dyDescent="0.3">
      <c r="N301" t="str">
        <f>IFERROR(VLOOKUP($A301,#REF!,13,FALSE),"")</f>
        <v/>
      </c>
      <c r="O301" t="str">
        <f>IFERROR(VLOOKUP($A301,#REF!,10,FALSE),"")</f>
        <v/>
      </c>
      <c r="P301" t="str">
        <f>IFERROR(VLOOKUP($A301,#REF!,7,FALSE),"")</f>
        <v/>
      </c>
      <c r="Q301" t="str">
        <f>IFERROR(VLOOKUP($A301,#REF!,6,FALSE),"")</f>
        <v/>
      </c>
    </row>
    <row r="302" spans="14:17" x14ac:dyDescent="0.3">
      <c r="N302" t="str">
        <f>IFERROR(VLOOKUP($A302,#REF!,13,FALSE),"")</f>
        <v/>
      </c>
      <c r="O302" t="str">
        <f>IFERROR(VLOOKUP($A302,#REF!,10,FALSE),"")</f>
        <v/>
      </c>
      <c r="P302" t="str">
        <f>IFERROR(VLOOKUP($A302,#REF!,7,FALSE),"")</f>
        <v/>
      </c>
      <c r="Q302" t="str">
        <f>IFERROR(VLOOKUP($A302,#REF!,6,FALSE),"")</f>
        <v/>
      </c>
    </row>
    <row r="303" spans="14:17" x14ac:dyDescent="0.3">
      <c r="N303" t="str">
        <f>IFERROR(VLOOKUP($A303,#REF!,13,FALSE),"")</f>
        <v/>
      </c>
      <c r="O303" t="str">
        <f>IFERROR(VLOOKUP($A303,#REF!,10,FALSE),"")</f>
        <v/>
      </c>
      <c r="P303" t="str">
        <f>IFERROR(VLOOKUP($A303,#REF!,7,FALSE),"")</f>
        <v/>
      </c>
      <c r="Q303" t="str">
        <f>IFERROR(VLOOKUP($A303,#REF!,6,FALSE),"")</f>
        <v/>
      </c>
    </row>
    <row r="304" spans="14:17" x14ac:dyDescent="0.3">
      <c r="N304" t="str">
        <f>IFERROR(VLOOKUP($A304,#REF!,13,FALSE),"")</f>
        <v/>
      </c>
      <c r="O304" t="str">
        <f>IFERROR(VLOOKUP($A304,#REF!,10,FALSE),"")</f>
        <v/>
      </c>
      <c r="P304" t="str">
        <f>IFERROR(VLOOKUP($A304,#REF!,7,FALSE),"")</f>
        <v/>
      </c>
      <c r="Q304" t="str">
        <f>IFERROR(VLOOKUP($A304,#REF!,6,FALSE),"")</f>
        <v/>
      </c>
    </row>
    <row r="305" spans="14:17" x14ac:dyDescent="0.3">
      <c r="N305" t="str">
        <f>IFERROR(VLOOKUP($A305,#REF!,13,FALSE),"")</f>
        <v/>
      </c>
      <c r="O305" t="str">
        <f>IFERROR(VLOOKUP($A305,#REF!,10,FALSE),"")</f>
        <v/>
      </c>
      <c r="P305" t="str">
        <f>IFERROR(VLOOKUP($A305,#REF!,7,FALSE),"")</f>
        <v/>
      </c>
      <c r="Q305" t="str">
        <f>IFERROR(VLOOKUP($A305,#REF!,6,FALSE),"")</f>
        <v/>
      </c>
    </row>
    <row r="306" spans="14:17" x14ac:dyDescent="0.3">
      <c r="N306" t="str">
        <f>IFERROR(VLOOKUP($A306,#REF!,13,FALSE),"")</f>
        <v/>
      </c>
      <c r="O306" t="str">
        <f>IFERROR(VLOOKUP($A306,#REF!,10,FALSE),"")</f>
        <v/>
      </c>
      <c r="P306" t="str">
        <f>IFERROR(VLOOKUP($A306,#REF!,7,FALSE),"")</f>
        <v/>
      </c>
      <c r="Q306" t="str">
        <f>IFERROR(VLOOKUP($A306,#REF!,6,FALSE),"")</f>
        <v/>
      </c>
    </row>
    <row r="307" spans="14:17" x14ac:dyDescent="0.3">
      <c r="N307" t="str">
        <f>IFERROR(VLOOKUP($A307,#REF!,13,FALSE),"")</f>
        <v/>
      </c>
      <c r="O307" t="str">
        <f>IFERROR(VLOOKUP($A307,#REF!,10,FALSE),"")</f>
        <v/>
      </c>
      <c r="P307" t="str">
        <f>IFERROR(VLOOKUP($A307,#REF!,7,FALSE),"")</f>
        <v/>
      </c>
      <c r="Q307" t="str">
        <f>IFERROR(VLOOKUP($A307,#REF!,6,FALSE),"")</f>
        <v/>
      </c>
    </row>
    <row r="308" spans="14:17" x14ac:dyDescent="0.3">
      <c r="N308" t="str">
        <f>IFERROR(VLOOKUP($A308,#REF!,13,FALSE),"")</f>
        <v/>
      </c>
      <c r="O308" t="str">
        <f>IFERROR(VLOOKUP($A308,#REF!,10,FALSE),"")</f>
        <v/>
      </c>
      <c r="P308" t="str">
        <f>IFERROR(VLOOKUP($A308,#REF!,7,FALSE),"")</f>
        <v/>
      </c>
      <c r="Q308" t="str">
        <f>IFERROR(VLOOKUP($A308,#REF!,6,FALSE),"")</f>
        <v/>
      </c>
    </row>
    <row r="309" spans="14:17" x14ac:dyDescent="0.3">
      <c r="N309" t="str">
        <f>IFERROR(VLOOKUP($A309,#REF!,13,FALSE),"")</f>
        <v/>
      </c>
      <c r="O309" t="str">
        <f>IFERROR(VLOOKUP($A309,#REF!,10,FALSE),"")</f>
        <v/>
      </c>
      <c r="P309" t="str">
        <f>IFERROR(VLOOKUP($A309,#REF!,7,FALSE),"")</f>
        <v/>
      </c>
      <c r="Q309" t="str">
        <f>IFERROR(VLOOKUP($A309,#REF!,6,FALSE),"")</f>
        <v/>
      </c>
    </row>
    <row r="310" spans="14:17" x14ac:dyDescent="0.3">
      <c r="N310" t="str">
        <f>IFERROR(VLOOKUP($A310,#REF!,13,FALSE),"")</f>
        <v/>
      </c>
      <c r="O310" t="str">
        <f>IFERROR(VLOOKUP($A310,#REF!,10,FALSE),"")</f>
        <v/>
      </c>
      <c r="P310" t="str">
        <f>IFERROR(VLOOKUP($A310,#REF!,7,FALSE),"")</f>
        <v/>
      </c>
      <c r="Q310" t="str">
        <f>IFERROR(VLOOKUP($A310,#REF!,6,FALSE),"")</f>
        <v/>
      </c>
    </row>
    <row r="311" spans="14:17" x14ac:dyDescent="0.3">
      <c r="N311" t="str">
        <f>IFERROR(VLOOKUP($A311,#REF!,13,FALSE),"")</f>
        <v/>
      </c>
      <c r="O311" t="str">
        <f>IFERROR(VLOOKUP($A311,#REF!,10,FALSE),"")</f>
        <v/>
      </c>
      <c r="P311" t="str">
        <f>IFERROR(VLOOKUP($A311,#REF!,7,FALSE),"")</f>
        <v/>
      </c>
      <c r="Q311" t="str">
        <f>IFERROR(VLOOKUP($A311,#REF!,6,FALSE),"")</f>
        <v/>
      </c>
    </row>
    <row r="312" spans="14:17" x14ac:dyDescent="0.3">
      <c r="N312" t="str">
        <f>IFERROR(VLOOKUP($A312,#REF!,13,FALSE),"")</f>
        <v/>
      </c>
      <c r="O312" t="str">
        <f>IFERROR(VLOOKUP($A312,#REF!,10,FALSE),"")</f>
        <v/>
      </c>
      <c r="P312" t="str">
        <f>IFERROR(VLOOKUP($A312,#REF!,7,FALSE),"")</f>
        <v/>
      </c>
      <c r="Q312" t="str">
        <f>IFERROR(VLOOKUP($A312,#REF!,6,FALSE),"")</f>
        <v/>
      </c>
    </row>
    <row r="313" spans="14:17" x14ac:dyDescent="0.3">
      <c r="N313" t="str">
        <f>IFERROR(VLOOKUP($A313,#REF!,13,FALSE),"")</f>
        <v/>
      </c>
      <c r="O313" t="str">
        <f>IFERROR(VLOOKUP($A313,#REF!,10,FALSE),"")</f>
        <v/>
      </c>
      <c r="P313" t="str">
        <f>IFERROR(VLOOKUP($A313,#REF!,7,FALSE),"")</f>
        <v/>
      </c>
      <c r="Q313" t="str">
        <f>IFERROR(VLOOKUP($A313,#REF!,6,FALSE),"")</f>
        <v/>
      </c>
    </row>
    <row r="314" spans="14:17" x14ac:dyDescent="0.3">
      <c r="N314" t="str">
        <f>IFERROR(VLOOKUP($A314,#REF!,13,FALSE),"")</f>
        <v/>
      </c>
      <c r="O314" t="str">
        <f>IFERROR(VLOOKUP($A314,#REF!,10,FALSE),"")</f>
        <v/>
      </c>
      <c r="P314" t="str">
        <f>IFERROR(VLOOKUP($A314,#REF!,7,FALSE),"")</f>
        <v/>
      </c>
      <c r="Q314" t="str">
        <f>IFERROR(VLOOKUP($A314,#REF!,6,FALSE),"")</f>
        <v/>
      </c>
    </row>
    <row r="315" spans="14:17" x14ac:dyDescent="0.3">
      <c r="N315" t="str">
        <f>IFERROR(VLOOKUP($A315,#REF!,13,FALSE),"")</f>
        <v/>
      </c>
      <c r="O315" t="str">
        <f>IFERROR(VLOOKUP($A315,#REF!,10,FALSE),"")</f>
        <v/>
      </c>
      <c r="P315" t="str">
        <f>IFERROR(VLOOKUP($A315,#REF!,7,FALSE),"")</f>
        <v/>
      </c>
      <c r="Q315" t="str">
        <f>IFERROR(VLOOKUP($A315,#REF!,6,FALSE),"")</f>
        <v/>
      </c>
    </row>
    <row r="316" spans="14:17" x14ac:dyDescent="0.3">
      <c r="N316" t="str">
        <f>IFERROR(VLOOKUP($A316,#REF!,13,FALSE),"")</f>
        <v/>
      </c>
      <c r="O316" t="str">
        <f>IFERROR(VLOOKUP($A316,#REF!,10,FALSE),"")</f>
        <v/>
      </c>
      <c r="P316" t="str">
        <f>IFERROR(VLOOKUP($A316,#REF!,7,FALSE),"")</f>
        <v/>
      </c>
      <c r="Q316" t="str">
        <f>IFERROR(VLOOKUP($A316,#REF!,6,FALSE),"")</f>
        <v/>
      </c>
    </row>
    <row r="317" spans="14:17" x14ac:dyDescent="0.3">
      <c r="N317" t="str">
        <f>IFERROR(VLOOKUP($A317,#REF!,13,FALSE),"")</f>
        <v/>
      </c>
      <c r="O317" t="str">
        <f>IFERROR(VLOOKUP($A317,#REF!,10,FALSE),"")</f>
        <v/>
      </c>
      <c r="P317" t="str">
        <f>IFERROR(VLOOKUP($A317,#REF!,7,FALSE),"")</f>
        <v/>
      </c>
      <c r="Q317" t="str">
        <f>IFERROR(VLOOKUP($A317,#REF!,6,FALSE),"")</f>
        <v/>
      </c>
    </row>
    <row r="318" spans="14:17" x14ac:dyDescent="0.3">
      <c r="N318" t="str">
        <f>IFERROR(VLOOKUP($A318,#REF!,13,FALSE),"")</f>
        <v/>
      </c>
      <c r="O318" t="str">
        <f>IFERROR(VLOOKUP($A318,#REF!,10,FALSE),"")</f>
        <v/>
      </c>
      <c r="P318" t="str">
        <f>IFERROR(VLOOKUP($A318,#REF!,7,FALSE),"")</f>
        <v/>
      </c>
      <c r="Q318" t="str">
        <f>IFERROR(VLOOKUP($A318,#REF!,6,FALSE),"")</f>
        <v/>
      </c>
    </row>
    <row r="319" spans="14:17" x14ac:dyDescent="0.3">
      <c r="N319" t="str">
        <f>IFERROR(VLOOKUP($A319,#REF!,13,FALSE),"")</f>
        <v/>
      </c>
      <c r="O319" t="str">
        <f>IFERROR(VLOOKUP($A319,#REF!,10,FALSE),"")</f>
        <v/>
      </c>
      <c r="P319" t="str">
        <f>IFERROR(VLOOKUP($A319,#REF!,7,FALSE),"")</f>
        <v/>
      </c>
      <c r="Q319" t="str">
        <f>IFERROR(VLOOKUP($A319,#REF!,6,FALSE),"")</f>
        <v/>
      </c>
    </row>
    <row r="320" spans="14:17" x14ac:dyDescent="0.3">
      <c r="N320" t="str">
        <f>IFERROR(VLOOKUP($A320,#REF!,13,FALSE),"")</f>
        <v/>
      </c>
      <c r="O320" t="str">
        <f>IFERROR(VLOOKUP($A320,#REF!,10,FALSE),"")</f>
        <v/>
      </c>
      <c r="P320" t="str">
        <f>IFERROR(VLOOKUP($A320,#REF!,7,FALSE),"")</f>
        <v/>
      </c>
      <c r="Q320" t="str">
        <f>IFERROR(VLOOKUP($A320,#REF!,6,FALSE),"")</f>
        <v/>
      </c>
    </row>
    <row r="321" spans="14:17" x14ac:dyDescent="0.3">
      <c r="N321" t="str">
        <f>IFERROR(VLOOKUP($A321,#REF!,13,FALSE),"")</f>
        <v/>
      </c>
      <c r="O321" t="str">
        <f>IFERROR(VLOOKUP($A321,#REF!,10,FALSE),"")</f>
        <v/>
      </c>
      <c r="P321" t="str">
        <f>IFERROR(VLOOKUP($A321,#REF!,7,FALSE),"")</f>
        <v/>
      </c>
      <c r="Q321" t="str">
        <f>IFERROR(VLOOKUP($A321,#REF!,6,FALSE),"")</f>
        <v/>
      </c>
    </row>
    <row r="322" spans="14:17" x14ac:dyDescent="0.3">
      <c r="N322" t="str">
        <f>IFERROR(VLOOKUP($A322,#REF!,13,FALSE),"")</f>
        <v/>
      </c>
      <c r="O322" t="str">
        <f>IFERROR(VLOOKUP($A322,#REF!,10,FALSE),"")</f>
        <v/>
      </c>
      <c r="P322" t="str">
        <f>IFERROR(VLOOKUP($A322,#REF!,7,FALSE),"")</f>
        <v/>
      </c>
      <c r="Q322" t="str">
        <f>IFERROR(VLOOKUP($A322,#REF!,6,FALSE),"")</f>
        <v/>
      </c>
    </row>
    <row r="323" spans="14:17" x14ac:dyDescent="0.3">
      <c r="N323" t="str">
        <f>IFERROR(VLOOKUP($A323,#REF!,13,FALSE),"")</f>
        <v/>
      </c>
      <c r="O323" t="str">
        <f>IFERROR(VLOOKUP($A323,#REF!,10,FALSE),"")</f>
        <v/>
      </c>
      <c r="P323" t="str">
        <f>IFERROR(VLOOKUP($A323,#REF!,7,FALSE),"")</f>
        <v/>
      </c>
      <c r="Q323" t="str">
        <f>IFERROR(VLOOKUP($A323,#REF!,6,FALSE),"")</f>
        <v/>
      </c>
    </row>
    <row r="324" spans="14:17" x14ac:dyDescent="0.3">
      <c r="N324" t="str">
        <f>IFERROR(VLOOKUP($A324,#REF!,13,FALSE),"")</f>
        <v/>
      </c>
      <c r="O324" t="str">
        <f>IFERROR(VLOOKUP($A324,#REF!,10,FALSE),"")</f>
        <v/>
      </c>
      <c r="P324" t="str">
        <f>IFERROR(VLOOKUP($A324,#REF!,7,FALSE),"")</f>
        <v/>
      </c>
      <c r="Q324" t="str">
        <f>IFERROR(VLOOKUP($A324,#REF!,6,FALSE),"")</f>
        <v/>
      </c>
    </row>
    <row r="325" spans="14:17" x14ac:dyDescent="0.3">
      <c r="N325" t="str">
        <f>IFERROR(VLOOKUP($A325,#REF!,13,FALSE),"")</f>
        <v/>
      </c>
      <c r="O325" t="str">
        <f>IFERROR(VLOOKUP($A325,#REF!,10,FALSE),"")</f>
        <v/>
      </c>
      <c r="P325" t="str">
        <f>IFERROR(VLOOKUP($A325,#REF!,7,FALSE),"")</f>
        <v/>
      </c>
      <c r="Q325" t="str">
        <f>IFERROR(VLOOKUP($A325,#REF!,6,FALSE),"")</f>
        <v/>
      </c>
    </row>
    <row r="326" spans="14:17" x14ac:dyDescent="0.3">
      <c r="N326" t="str">
        <f>IFERROR(VLOOKUP($A326,#REF!,13,FALSE),"")</f>
        <v/>
      </c>
      <c r="O326" t="str">
        <f>IFERROR(VLOOKUP($A326,#REF!,10,FALSE),"")</f>
        <v/>
      </c>
      <c r="P326" t="str">
        <f>IFERROR(VLOOKUP($A326,#REF!,7,FALSE),"")</f>
        <v/>
      </c>
      <c r="Q326" t="str">
        <f>IFERROR(VLOOKUP($A326,#REF!,6,FALSE),"")</f>
        <v/>
      </c>
    </row>
    <row r="327" spans="14:17" x14ac:dyDescent="0.3">
      <c r="N327" t="str">
        <f>IFERROR(VLOOKUP($A327,#REF!,13,FALSE),"")</f>
        <v/>
      </c>
      <c r="O327" t="str">
        <f>IFERROR(VLOOKUP($A327,#REF!,10,FALSE),"")</f>
        <v/>
      </c>
      <c r="P327" t="str">
        <f>IFERROR(VLOOKUP($A327,#REF!,7,FALSE),"")</f>
        <v/>
      </c>
      <c r="Q327" t="str">
        <f>IFERROR(VLOOKUP($A327,#REF!,6,FALSE),"")</f>
        <v/>
      </c>
    </row>
    <row r="328" spans="14:17" x14ac:dyDescent="0.3">
      <c r="N328" t="str">
        <f>IFERROR(VLOOKUP($A328,#REF!,13,FALSE),"")</f>
        <v/>
      </c>
      <c r="O328" t="str">
        <f>IFERROR(VLOOKUP($A328,#REF!,10,FALSE),"")</f>
        <v/>
      </c>
      <c r="P328" t="str">
        <f>IFERROR(VLOOKUP($A328,#REF!,7,FALSE),"")</f>
        <v/>
      </c>
      <c r="Q328" t="str">
        <f>IFERROR(VLOOKUP($A328,#REF!,6,FALSE),"")</f>
        <v/>
      </c>
    </row>
    <row r="329" spans="14:17" x14ac:dyDescent="0.3">
      <c r="N329" t="str">
        <f>IFERROR(VLOOKUP($A329,#REF!,13,FALSE),"")</f>
        <v/>
      </c>
      <c r="O329" t="str">
        <f>IFERROR(VLOOKUP($A329,#REF!,10,FALSE),"")</f>
        <v/>
      </c>
      <c r="P329" t="str">
        <f>IFERROR(VLOOKUP($A329,#REF!,7,FALSE),"")</f>
        <v/>
      </c>
      <c r="Q329" t="str">
        <f>IFERROR(VLOOKUP($A329,#REF!,6,FALSE),"")</f>
        <v/>
      </c>
    </row>
    <row r="330" spans="14:17" x14ac:dyDescent="0.3">
      <c r="N330" t="str">
        <f>IFERROR(VLOOKUP($A330,#REF!,13,FALSE),"")</f>
        <v/>
      </c>
      <c r="O330" t="str">
        <f>IFERROR(VLOOKUP($A330,#REF!,10,FALSE),"")</f>
        <v/>
      </c>
      <c r="P330" t="str">
        <f>IFERROR(VLOOKUP($A330,#REF!,7,FALSE),"")</f>
        <v/>
      </c>
      <c r="Q330" t="str">
        <f>IFERROR(VLOOKUP($A330,#REF!,6,FALSE),"")</f>
        <v/>
      </c>
    </row>
    <row r="331" spans="14:17" x14ac:dyDescent="0.3">
      <c r="N331" t="str">
        <f>IFERROR(VLOOKUP($A331,#REF!,13,FALSE),"")</f>
        <v/>
      </c>
      <c r="O331" t="str">
        <f>IFERROR(VLOOKUP($A331,#REF!,10,FALSE),"")</f>
        <v/>
      </c>
      <c r="P331" t="str">
        <f>IFERROR(VLOOKUP($A331,#REF!,7,FALSE),"")</f>
        <v/>
      </c>
      <c r="Q331" t="str">
        <f>IFERROR(VLOOKUP($A331,#REF!,6,FALSE),"")</f>
        <v/>
      </c>
    </row>
    <row r="332" spans="14:17" x14ac:dyDescent="0.3">
      <c r="N332" t="str">
        <f>IFERROR(VLOOKUP($A332,#REF!,13,FALSE),"")</f>
        <v/>
      </c>
      <c r="O332" t="str">
        <f>IFERROR(VLOOKUP($A332,#REF!,10,FALSE),"")</f>
        <v/>
      </c>
      <c r="P332" t="str">
        <f>IFERROR(VLOOKUP($A332,#REF!,7,FALSE),"")</f>
        <v/>
      </c>
      <c r="Q332" t="str">
        <f>IFERROR(VLOOKUP($A332,#REF!,6,FALSE),"")</f>
        <v/>
      </c>
    </row>
    <row r="333" spans="14:17" x14ac:dyDescent="0.3">
      <c r="N333" t="str">
        <f>IFERROR(VLOOKUP($A333,#REF!,13,FALSE),"")</f>
        <v/>
      </c>
      <c r="O333" t="str">
        <f>IFERROR(VLOOKUP($A333,#REF!,10,FALSE),"")</f>
        <v/>
      </c>
      <c r="P333" t="str">
        <f>IFERROR(VLOOKUP($A333,#REF!,7,FALSE),"")</f>
        <v/>
      </c>
      <c r="Q333" t="str">
        <f>IFERROR(VLOOKUP($A333,#REF!,6,FALSE),"")</f>
        <v/>
      </c>
    </row>
    <row r="334" spans="14:17" x14ac:dyDescent="0.3">
      <c r="N334" t="str">
        <f>IFERROR(VLOOKUP($A334,#REF!,13,FALSE),"")</f>
        <v/>
      </c>
      <c r="O334" t="str">
        <f>IFERROR(VLOOKUP($A334,#REF!,10,FALSE),"")</f>
        <v/>
      </c>
      <c r="P334" t="str">
        <f>IFERROR(VLOOKUP($A334,#REF!,7,FALSE),"")</f>
        <v/>
      </c>
      <c r="Q334" t="str">
        <f>IFERROR(VLOOKUP($A334,#REF!,6,FALSE),"")</f>
        <v/>
      </c>
    </row>
    <row r="335" spans="14:17" x14ac:dyDescent="0.3">
      <c r="N335" t="str">
        <f>IFERROR(VLOOKUP($A335,#REF!,13,FALSE),"")</f>
        <v/>
      </c>
      <c r="O335" t="str">
        <f>IFERROR(VLOOKUP($A335,#REF!,10,FALSE),"")</f>
        <v/>
      </c>
      <c r="P335" t="str">
        <f>IFERROR(VLOOKUP($A335,#REF!,7,FALSE),"")</f>
        <v/>
      </c>
      <c r="Q335" t="str">
        <f>IFERROR(VLOOKUP($A335,#REF!,6,FALSE),"")</f>
        <v/>
      </c>
    </row>
    <row r="336" spans="14:17" x14ac:dyDescent="0.3">
      <c r="N336" t="str">
        <f>IFERROR(VLOOKUP($A336,#REF!,13,FALSE),"")</f>
        <v/>
      </c>
      <c r="O336" t="str">
        <f>IFERROR(VLOOKUP($A336,#REF!,10,FALSE),"")</f>
        <v/>
      </c>
      <c r="P336" t="str">
        <f>IFERROR(VLOOKUP($A336,#REF!,7,FALSE),"")</f>
        <v/>
      </c>
      <c r="Q336" t="str">
        <f>IFERROR(VLOOKUP($A336,#REF!,6,FALSE),"")</f>
        <v/>
      </c>
    </row>
    <row r="337" spans="14:17" x14ac:dyDescent="0.3">
      <c r="N337" t="str">
        <f>IFERROR(VLOOKUP($A337,#REF!,13,FALSE),"")</f>
        <v/>
      </c>
      <c r="O337" t="str">
        <f>IFERROR(VLOOKUP($A337,#REF!,10,FALSE),"")</f>
        <v/>
      </c>
      <c r="P337" t="str">
        <f>IFERROR(VLOOKUP($A337,#REF!,7,FALSE),"")</f>
        <v/>
      </c>
      <c r="Q337" t="str">
        <f>IFERROR(VLOOKUP($A337,#REF!,6,FALSE),"")</f>
        <v/>
      </c>
    </row>
    <row r="338" spans="14:17" x14ac:dyDescent="0.3">
      <c r="N338" t="str">
        <f>IFERROR(VLOOKUP($A338,#REF!,13,FALSE),"")</f>
        <v/>
      </c>
      <c r="O338" t="str">
        <f>IFERROR(VLOOKUP($A338,#REF!,10,FALSE),"")</f>
        <v/>
      </c>
      <c r="P338" t="str">
        <f>IFERROR(VLOOKUP($A338,#REF!,7,FALSE),"")</f>
        <v/>
      </c>
      <c r="Q338" t="str">
        <f>IFERROR(VLOOKUP($A338,#REF!,6,FALSE),"")</f>
        <v/>
      </c>
    </row>
    <row r="339" spans="14:17" x14ac:dyDescent="0.3">
      <c r="N339" t="str">
        <f>IFERROR(VLOOKUP($A339,#REF!,13,FALSE),"")</f>
        <v/>
      </c>
      <c r="O339" t="str">
        <f>IFERROR(VLOOKUP($A339,#REF!,10,FALSE),"")</f>
        <v/>
      </c>
      <c r="P339" t="str">
        <f>IFERROR(VLOOKUP($A339,#REF!,7,FALSE),"")</f>
        <v/>
      </c>
      <c r="Q339" t="str">
        <f>IFERROR(VLOOKUP($A339,#REF!,6,FALSE),"")</f>
        <v/>
      </c>
    </row>
    <row r="340" spans="14:17" x14ac:dyDescent="0.3">
      <c r="N340" t="str">
        <f>IFERROR(VLOOKUP($A340,#REF!,13,FALSE),"")</f>
        <v/>
      </c>
      <c r="O340" t="str">
        <f>IFERROR(VLOOKUP($A340,#REF!,10,FALSE),"")</f>
        <v/>
      </c>
      <c r="P340" t="str">
        <f>IFERROR(VLOOKUP($A340,#REF!,7,FALSE),"")</f>
        <v/>
      </c>
      <c r="Q340" t="str">
        <f>IFERROR(VLOOKUP($A340,#REF!,6,FALSE),"")</f>
        <v/>
      </c>
    </row>
    <row r="341" spans="14:17" x14ac:dyDescent="0.3">
      <c r="N341" t="str">
        <f>IFERROR(VLOOKUP($A341,#REF!,13,FALSE),"")</f>
        <v/>
      </c>
      <c r="O341" t="str">
        <f>IFERROR(VLOOKUP($A341,#REF!,10,FALSE),"")</f>
        <v/>
      </c>
      <c r="P341" t="str">
        <f>IFERROR(VLOOKUP($A341,#REF!,7,FALSE),"")</f>
        <v/>
      </c>
      <c r="Q341" t="str">
        <f>IFERROR(VLOOKUP($A341,#REF!,6,FALSE),"")</f>
        <v/>
      </c>
    </row>
    <row r="342" spans="14:17" x14ac:dyDescent="0.3">
      <c r="N342" t="str">
        <f>IFERROR(VLOOKUP($A342,#REF!,13,FALSE),"")</f>
        <v/>
      </c>
      <c r="O342" t="str">
        <f>IFERROR(VLOOKUP($A342,#REF!,10,FALSE),"")</f>
        <v/>
      </c>
      <c r="P342" t="str">
        <f>IFERROR(VLOOKUP($A342,#REF!,7,FALSE),"")</f>
        <v/>
      </c>
      <c r="Q342" t="str">
        <f>IFERROR(VLOOKUP($A342,#REF!,6,FALSE),"")</f>
        <v/>
      </c>
    </row>
    <row r="343" spans="14:17" x14ac:dyDescent="0.3">
      <c r="N343" t="str">
        <f>IFERROR(VLOOKUP($A343,#REF!,13,FALSE),"")</f>
        <v/>
      </c>
      <c r="O343" t="str">
        <f>IFERROR(VLOOKUP($A343,#REF!,10,FALSE),"")</f>
        <v/>
      </c>
      <c r="P343" t="str">
        <f>IFERROR(VLOOKUP($A343,#REF!,7,FALSE),"")</f>
        <v/>
      </c>
      <c r="Q343" t="str">
        <f>IFERROR(VLOOKUP($A343,#REF!,6,FALSE),"")</f>
        <v/>
      </c>
    </row>
    <row r="344" spans="14:17" x14ac:dyDescent="0.3">
      <c r="N344" t="str">
        <f>IFERROR(VLOOKUP($A344,#REF!,13,FALSE),"")</f>
        <v/>
      </c>
      <c r="O344" t="str">
        <f>IFERROR(VLOOKUP($A344,#REF!,10,FALSE),"")</f>
        <v/>
      </c>
      <c r="P344" t="str">
        <f>IFERROR(VLOOKUP($A344,#REF!,7,FALSE),"")</f>
        <v/>
      </c>
      <c r="Q344" t="str">
        <f>IFERROR(VLOOKUP($A344,#REF!,6,FALSE),"")</f>
        <v/>
      </c>
    </row>
    <row r="345" spans="14:17" x14ac:dyDescent="0.3">
      <c r="N345" t="str">
        <f>IFERROR(VLOOKUP($A345,#REF!,13,FALSE),"")</f>
        <v/>
      </c>
      <c r="O345" t="str">
        <f>IFERROR(VLOOKUP($A345,#REF!,10,FALSE),"")</f>
        <v/>
      </c>
      <c r="P345" t="str">
        <f>IFERROR(VLOOKUP($A345,#REF!,7,FALSE),"")</f>
        <v/>
      </c>
      <c r="Q345" t="str">
        <f>IFERROR(VLOOKUP($A345,#REF!,6,FALSE),"")</f>
        <v/>
      </c>
    </row>
    <row r="346" spans="14:17" x14ac:dyDescent="0.3">
      <c r="N346" t="str">
        <f>IFERROR(VLOOKUP($A346,#REF!,13,FALSE),"")</f>
        <v/>
      </c>
      <c r="O346" t="str">
        <f>IFERROR(VLOOKUP($A346,#REF!,10,FALSE),"")</f>
        <v/>
      </c>
      <c r="P346" t="str">
        <f>IFERROR(VLOOKUP($A346,#REF!,7,FALSE),"")</f>
        <v/>
      </c>
      <c r="Q346" t="str">
        <f>IFERROR(VLOOKUP($A346,#REF!,6,FALSE),"")</f>
        <v/>
      </c>
    </row>
    <row r="347" spans="14:17" x14ac:dyDescent="0.3">
      <c r="N347" t="str">
        <f>IFERROR(VLOOKUP($A347,#REF!,13,FALSE),"")</f>
        <v/>
      </c>
      <c r="O347" t="str">
        <f>IFERROR(VLOOKUP($A347,#REF!,10,FALSE),"")</f>
        <v/>
      </c>
      <c r="P347" t="str">
        <f>IFERROR(VLOOKUP($A347,#REF!,7,FALSE),"")</f>
        <v/>
      </c>
      <c r="Q347" t="str">
        <f>IFERROR(VLOOKUP($A347,#REF!,6,FALSE),"")</f>
        <v/>
      </c>
    </row>
    <row r="348" spans="14:17" x14ac:dyDescent="0.3">
      <c r="N348" t="str">
        <f>IFERROR(VLOOKUP($A348,#REF!,13,FALSE),"")</f>
        <v/>
      </c>
      <c r="O348" t="str">
        <f>IFERROR(VLOOKUP($A348,#REF!,10,FALSE),"")</f>
        <v/>
      </c>
      <c r="P348" t="str">
        <f>IFERROR(VLOOKUP($A348,#REF!,7,FALSE),"")</f>
        <v/>
      </c>
      <c r="Q348" t="str">
        <f>IFERROR(VLOOKUP($A348,#REF!,6,FALSE),"")</f>
        <v/>
      </c>
    </row>
    <row r="349" spans="14:17" x14ac:dyDescent="0.3">
      <c r="N349" t="str">
        <f>IFERROR(VLOOKUP($A349,#REF!,13,FALSE),"")</f>
        <v/>
      </c>
      <c r="O349" t="str">
        <f>IFERROR(VLOOKUP($A349,#REF!,10,FALSE),"")</f>
        <v/>
      </c>
      <c r="P349" t="str">
        <f>IFERROR(VLOOKUP($A349,#REF!,7,FALSE),"")</f>
        <v/>
      </c>
      <c r="Q349" t="str">
        <f>IFERROR(VLOOKUP($A349,#REF!,6,FALSE),"")</f>
        <v/>
      </c>
    </row>
    <row r="350" spans="14:17" x14ac:dyDescent="0.3">
      <c r="N350" t="str">
        <f>IFERROR(VLOOKUP($A350,#REF!,13,FALSE),"")</f>
        <v/>
      </c>
      <c r="O350" t="str">
        <f>IFERROR(VLOOKUP($A350,#REF!,10,FALSE),"")</f>
        <v/>
      </c>
      <c r="P350" t="str">
        <f>IFERROR(VLOOKUP($A350,#REF!,7,FALSE),"")</f>
        <v/>
      </c>
      <c r="Q350" t="str">
        <f>IFERROR(VLOOKUP($A350,#REF!,6,FALSE),"")</f>
        <v/>
      </c>
    </row>
    <row r="351" spans="14:17" x14ac:dyDescent="0.3">
      <c r="N351" t="str">
        <f>IFERROR(VLOOKUP($A351,#REF!,13,FALSE),"")</f>
        <v/>
      </c>
      <c r="O351" t="str">
        <f>IFERROR(VLOOKUP($A351,#REF!,10,FALSE),"")</f>
        <v/>
      </c>
      <c r="P351" t="str">
        <f>IFERROR(VLOOKUP($A351,#REF!,7,FALSE),"")</f>
        <v/>
      </c>
      <c r="Q351" t="str">
        <f>IFERROR(VLOOKUP($A351,#REF!,6,FALSE),"")</f>
        <v/>
      </c>
    </row>
    <row r="352" spans="14:17" x14ac:dyDescent="0.3">
      <c r="N352" t="str">
        <f>IFERROR(VLOOKUP($A352,#REF!,13,FALSE),"")</f>
        <v/>
      </c>
      <c r="O352" t="str">
        <f>IFERROR(VLOOKUP($A352,#REF!,10,FALSE),"")</f>
        <v/>
      </c>
      <c r="P352" t="str">
        <f>IFERROR(VLOOKUP($A352,#REF!,7,FALSE),"")</f>
        <v/>
      </c>
      <c r="Q352" t="str">
        <f>IFERROR(VLOOKUP($A352,#REF!,6,FALSE),"")</f>
        <v/>
      </c>
    </row>
    <row r="353" spans="14:17" x14ac:dyDescent="0.3">
      <c r="N353" t="str">
        <f>IFERROR(VLOOKUP($A353,#REF!,13,FALSE),"")</f>
        <v/>
      </c>
      <c r="O353" t="str">
        <f>IFERROR(VLOOKUP($A353,#REF!,10,FALSE),"")</f>
        <v/>
      </c>
      <c r="P353" t="str">
        <f>IFERROR(VLOOKUP($A353,#REF!,7,FALSE),"")</f>
        <v/>
      </c>
      <c r="Q353" t="str">
        <f>IFERROR(VLOOKUP($A353,#REF!,6,FALSE),"")</f>
        <v/>
      </c>
    </row>
    <row r="354" spans="14:17" x14ac:dyDescent="0.3">
      <c r="N354" t="str">
        <f>IFERROR(VLOOKUP($A354,#REF!,13,FALSE),"")</f>
        <v/>
      </c>
      <c r="O354" t="str">
        <f>IFERROR(VLOOKUP($A354,#REF!,10,FALSE),"")</f>
        <v/>
      </c>
      <c r="P354" t="str">
        <f>IFERROR(VLOOKUP($A354,#REF!,7,FALSE),"")</f>
        <v/>
      </c>
      <c r="Q354" t="str">
        <f>IFERROR(VLOOKUP($A354,#REF!,6,FALSE),"")</f>
        <v/>
      </c>
    </row>
    <row r="355" spans="14:17" x14ac:dyDescent="0.3">
      <c r="N355" t="str">
        <f>IFERROR(VLOOKUP($A355,#REF!,13,FALSE),"")</f>
        <v/>
      </c>
      <c r="O355" t="str">
        <f>IFERROR(VLOOKUP($A355,#REF!,10,FALSE),"")</f>
        <v/>
      </c>
      <c r="P355" t="str">
        <f>IFERROR(VLOOKUP($A355,#REF!,7,FALSE),"")</f>
        <v/>
      </c>
      <c r="Q355" t="str">
        <f>IFERROR(VLOOKUP($A355,#REF!,6,FALSE),"")</f>
        <v/>
      </c>
    </row>
    <row r="356" spans="14:17" x14ac:dyDescent="0.3">
      <c r="N356" t="str">
        <f>IFERROR(VLOOKUP($A356,#REF!,13,FALSE),"")</f>
        <v/>
      </c>
      <c r="O356" t="str">
        <f>IFERROR(VLOOKUP($A356,#REF!,10,FALSE),"")</f>
        <v/>
      </c>
      <c r="P356" t="str">
        <f>IFERROR(VLOOKUP($A356,#REF!,7,FALSE),"")</f>
        <v/>
      </c>
      <c r="Q356" t="str">
        <f>IFERROR(VLOOKUP($A356,#REF!,6,FALSE),"")</f>
        <v/>
      </c>
    </row>
    <row r="357" spans="14:17" x14ac:dyDescent="0.3">
      <c r="N357" t="str">
        <f>IFERROR(VLOOKUP($A357,#REF!,13,FALSE),"")</f>
        <v/>
      </c>
      <c r="O357" t="str">
        <f>IFERROR(VLOOKUP($A357,#REF!,10,FALSE),"")</f>
        <v/>
      </c>
      <c r="P357" t="str">
        <f>IFERROR(VLOOKUP($A357,#REF!,7,FALSE),"")</f>
        <v/>
      </c>
      <c r="Q357" t="str">
        <f>IFERROR(VLOOKUP($A357,#REF!,6,FALSE),"")</f>
        <v/>
      </c>
    </row>
    <row r="358" spans="14:17" x14ac:dyDescent="0.3">
      <c r="N358" t="str">
        <f>IFERROR(VLOOKUP($A358,#REF!,13,FALSE),"")</f>
        <v/>
      </c>
      <c r="O358" t="str">
        <f>IFERROR(VLOOKUP($A358,#REF!,10,FALSE),"")</f>
        <v/>
      </c>
      <c r="P358" t="str">
        <f>IFERROR(VLOOKUP($A358,#REF!,7,FALSE),"")</f>
        <v/>
      </c>
      <c r="Q358" t="str">
        <f>IFERROR(VLOOKUP($A358,#REF!,6,FALSE),"")</f>
        <v/>
      </c>
    </row>
    <row r="359" spans="14:17" x14ac:dyDescent="0.3">
      <c r="N359" t="str">
        <f>IFERROR(VLOOKUP($A359,#REF!,13,FALSE),"")</f>
        <v/>
      </c>
      <c r="O359" t="str">
        <f>IFERROR(VLOOKUP($A359,#REF!,10,FALSE),"")</f>
        <v/>
      </c>
      <c r="P359" t="str">
        <f>IFERROR(VLOOKUP($A359,#REF!,7,FALSE),"")</f>
        <v/>
      </c>
      <c r="Q359" t="str">
        <f>IFERROR(VLOOKUP($A359,#REF!,6,FALSE),"")</f>
        <v/>
      </c>
    </row>
    <row r="360" spans="14:17" x14ac:dyDescent="0.3">
      <c r="N360" t="str">
        <f>IFERROR(VLOOKUP($A360,#REF!,13,FALSE),"")</f>
        <v/>
      </c>
      <c r="O360" t="str">
        <f>IFERROR(VLOOKUP($A360,#REF!,10,FALSE),"")</f>
        <v/>
      </c>
      <c r="P360" t="str">
        <f>IFERROR(VLOOKUP($A360,#REF!,7,FALSE),"")</f>
        <v/>
      </c>
      <c r="Q360" t="str">
        <f>IFERROR(VLOOKUP($A360,#REF!,6,FALSE),"")</f>
        <v/>
      </c>
    </row>
    <row r="361" spans="14:17" x14ac:dyDescent="0.3">
      <c r="N361" t="str">
        <f>IFERROR(VLOOKUP($A361,#REF!,13,FALSE),"")</f>
        <v/>
      </c>
      <c r="O361" t="str">
        <f>IFERROR(VLOOKUP($A361,#REF!,10,FALSE),"")</f>
        <v/>
      </c>
      <c r="P361" t="str">
        <f>IFERROR(VLOOKUP($A361,#REF!,7,FALSE),"")</f>
        <v/>
      </c>
      <c r="Q361" t="str">
        <f>IFERROR(VLOOKUP($A361,#REF!,6,FALSE),"")</f>
        <v/>
      </c>
    </row>
    <row r="362" spans="14:17" x14ac:dyDescent="0.3">
      <c r="N362" t="str">
        <f>IFERROR(VLOOKUP($A362,#REF!,13,FALSE),"")</f>
        <v/>
      </c>
      <c r="O362" t="str">
        <f>IFERROR(VLOOKUP($A362,#REF!,10,FALSE),"")</f>
        <v/>
      </c>
      <c r="P362" t="str">
        <f>IFERROR(VLOOKUP($A362,#REF!,7,FALSE),"")</f>
        <v/>
      </c>
      <c r="Q362" t="str">
        <f>IFERROR(VLOOKUP($A362,#REF!,6,FALSE),"")</f>
        <v/>
      </c>
    </row>
    <row r="363" spans="14:17" x14ac:dyDescent="0.3">
      <c r="N363" t="str">
        <f>IFERROR(VLOOKUP($A363,#REF!,13,FALSE),"")</f>
        <v/>
      </c>
      <c r="O363" t="str">
        <f>IFERROR(VLOOKUP($A363,#REF!,10,FALSE),"")</f>
        <v/>
      </c>
      <c r="P363" t="str">
        <f>IFERROR(VLOOKUP($A363,#REF!,7,FALSE),"")</f>
        <v/>
      </c>
      <c r="Q363" t="str">
        <f>IFERROR(VLOOKUP($A363,#REF!,6,FALSE),"")</f>
        <v/>
      </c>
    </row>
    <row r="364" spans="14:17" x14ac:dyDescent="0.3">
      <c r="N364" t="str">
        <f>IFERROR(VLOOKUP($A364,#REF!,13,FALSE),"")</f>
        <v/>
      </c>
      <c r="O364" t="str">
        <f>IFERROR(VLOOKUP($A364,#REF!,10,FALSE),"")</f>
        <v/>
      </c>
      <c r="P364" t="str">
        <f>IFERROR(VLOOKUP($A364,#REF!,7,FALSE),"")</f>
        <v/>
      </c>
      <c r="Q364" t="str">
        <f>IFERROR(VLOOKUP($A364,#REF!,6,FALSE),"")</f>
        <v/>
      </c>
    </row>
    <row r="365" spans="14:17" x14ac:dyDescent="0.3">
      <c r="N365" t="str">
        <f>IFERROR(VLOOKUP($A365,#REF!,13,FALSE),"")</f>
        <v/>
      </c>
      <c r="O365" t="str">
        <f>IFERROR(VLOOKUP($A365,#REF!,10,FALSE),"")</f>
        <v/>
      </c>
      <c r="P365" t="str">
        <f>IFERROR(VLOOKUP($A365,#REF!,7,FALSE),"")</f>
        <v/>
      </c>
      <c r="Q365" t="str">
        <f>IFERROR(VLOOKUP($A365,#REF!,6,FALSE),"")</f>
        <v/>
      </c>
    </row>
    <row r="366" spans="14:17" x14ac:dyDescent="0.3">
      <c r="N366" t="str">
        <f>IFERROR(VLOOKUP($A366,#REF!,13,FALSE),"")</f>
        <v/>
      </c>
      <c r="O366" t="str">
        <f>IFERROR(VLOOKUP($A366,#REF!,10,FALSE),"")</f>
        <v/>
      </c>
      <c r="P366" t="str">
        <f>IFERROR(VLOOKUP($A366,#REF!,7,FALSE),"")</f>
        <v/>
      </c>
      <c r="Q366" t="str">
        <f>IFERROR(VLOOKUP($A366,#REF!,6,FALSE),"")</f>
        <v/>
      </c>
    </row>
    <row r="367" spans="14:17" x14ac:dyDescent="0.3">
      <c r="N367" t="str">
        <f>IFERROR(VLOOKUP($A367,#REF!,13,FALSE),"")</f>
        <v/>
      </c>
      <c r="O367" t="str">
        <f>IFERROR(VLOOKUP($A367,#REF!,10,FALSE),"")</f>
        <v/>
      </c>
      <c r="P367" t="str">
        <f>IFERROR(VLOOKUP($A367,#REF!,7,FALSE),"")</f>
        <v/>
      </c>
      <c r="Q367" t="str">
        <f>IFERROR(VLOOKUP($A367,#REF!,6,FALSE),"")</f>
        <v/>
      </c>
    </row>
    <row r="368" spans="14:17" x14ac:dyDescent="0.3">
      <c r="N368" t="str">
        <f>IFERROR(VLOOKUP($A368,#REF!,13,FALSE),"")</f>
        <v/>
      </c>
      <c r="O368" t="str">
        <f>IFERROR(VLOOKUP($A368,#REF!,10,FALSE),"")</f>
        <v/>
      </c>
      <c r="P368" t="str">
        <f>IFERROR(VLOOKUP($A368,#REF!,7,FALSE),"")</f>
        <v/>
      </c>
      <c r="Q368" t="str">
        <f>IFERROR(VLOOKUP($A368,#REF!,6,FALSE),"")</f>
        <v/>
      </c>
    </row>
    <row r="369" spans="14:17" x14ac:dyDescent="0.3">
      <c r="N369" t="str">
        <f>IFERROR(VLOOKUP($A369,#REF!,13,FALSE),"")</f>
        <v/>
      </c>
      <c r="O369" t="str">
        <f>IFERROR(VLOOKUP($A369,#REF!,10,FALSE),"")</f>
        <v/>
      </c>
      <c r="P369" t="str">
        <f>IFERROR(VLOOKUP($A369,#REF!,7,FALSE),"")</f>
        <v/>
      </c>
      <c r="Q369" t="str">
        <f>IFERROR(VLOOKUP($A369,#REF!,6,FALSE),"")</f>
        <v/>
      </c>
    </row>
    <row r="370" spans="14:17" x14ac:dyDescent="0.3">
      <c r="N370" t="str">
        <f>IFERROR(VLOOKUP($A370,#REF!,13,FALSE),"")</f>
        <v/>
      </c>
      <c r="O370" t="str">
        <f>IFERROR(VLOOKUP($A370,#REF!,10,FALSE),"")</f>
        <v/>
      </c>
      <c r="P370" t="str">
        <f>IFERROR(VLOOKUP($A370,#REF!,7,FALSE),"")</f>
        <v/>
      </c>
      <c r="Q370" t="str">
        <f>IFERROR(VLOOKUP($A370,#REF!,6,FALSE),"")</f>
        <v/>
      </c>
    </row>
    <row r="371" spans="14:17" x14ac:dyDescent="0.3">
      <c r="N371" t="str">
        <f>IFERROR(VLOOKUP($A371,#REF!,13,FALSE),"")</f>
        <v/>
      </c>
      <c r="O371" t="str">
        <f>IFERROR(VLOOKUP($A371,#REF!,10,FALSE),"")</f>
        <v/>
      </c>
      <c r="P371" t="str">
        <f>IFERROR(VLOOKUP($A371,#REF!,7,FALSE),"")</f>
        <v/>
      </c>
      <c r="Q371" t="str">
        <f>IFERROR(VLOOKUP($A371,#REF!,6,FALSE),"")</f>
        <v/>
      </c>
    </row>
    <row r="372" spans="14:17" x14ac:dyDescent="0.3">
      <c r="N372" t="str">
        <f>IFERROR(VLOOKUP($A372,#REF!,13,FALSE),"")</f>
        <v/>
      </c>
      <c r="O372" t="str">
        <f>IFERROR(VLOOKUP($A372,#REF!,10,FALSE),"")</f>
        <v/>
      </c>
      <c r="P372" t="str">
        <f>IFERROR(VLOOKUP($A372,#REF!,7,FALSE),"")</f>
        <v/>
      </c>
      <c r="Q372" t="str">
        <f>IFERROR(VLOOKUP($A372,#REF!,6,FALSE),"")</f>
        <v/>
      </c>
    </row>
    <row r="373" spans="14:17" x14ac:dyDescent="0.3">
      <c r="N373" t="str">
        <f>IFERROR(VLOOKUP($A373,#REF!,13,FALSE),"")</f>
        <v/>
      </c>
      <c r="O373" t="str">
        <f>IFERROR(VLOOKUP($A373,#REF!,10,FALSE),"")</f>
        <v/>
      </c>
      <c r="P373" t="str">
        <f>IFERROR(VLOOKUP($A373,#REF!,7,FALSE),"")</f>
        <v/>
      </c>
      <c r="Q373" t="str">
        <f>IFERROR(VLOOKUP($A373,#REF!,6,FALSE),"")</f>
        <v/>
      </c>
    </row>
    <row r="374" spans="14:17" x14ac:dyDescent="0.3">
      <c r="N374" t="str">
        <f>IFERROR(VLOOKUP($A374,#REF!,13,FALSE),"")</f>
        <v/>
      </c>
      <c r="O374" t="str">
        <f>IFERROR(VLOOKUP($A374,#REF!,10,FALSE),"")</f>
        <v/>
      </c>
      <c r="P374" t="str">
        <f>IFERROR(VLOOKUP($A374,#REF!,7,FALSE),"")</f>
        <v/>
      </c>
      <c r="Q374" t="str">
        <f>IFERROR(VLOOKUP($A374,#REF!,6,FALSE),"")</f>
        <v/>
      </c>
    </row>
    <row r="375" spans="14:17" x14ac:dyDescent="0.3">
      <c r="N375" t="str">
        <f>IFERROR(VLOOKUP($A375,#REF!,13,FALSE),"")</f>
        <v/>
      </c>
      <c r="O375" t="str">
        <f>IFERROR(VLOOKUP($A375,#REF!,10,FALSE),"")</f>
        <v/>
      </c>
      <c r="P375" t="str">
        <f>IFERROR(VLOOKUP($A375,#REF!,7,FALSE),"")</f>
        <v/>
      </c>
      <c r="Q375" t="str">
        <f>IFERROR(VLOOKUP($A375,#REF!,6,FALSE),"")</f>
        <v/>
      </c>
    </row>
    <row r="376" spans="14:17" x14ac:dyDescent="0.3">
      <c r="N376" t="str">
        <f>IFERROR(VLOOKUP($A376,#REF!,13,FALSE),"")</f>
        <v/>
      </c>
      <c r="O376" t="str">
        <f>IFERROR(VLOOKUP($A376,#REF!,10,FALSE),"")</f>
        <v/>
      </c>
      <c r="P376" t="str">
        <f>IFERROR(VLOOKUP($A376,#REF!,7,FALSE),"")</f>
        <v/>
      </c>
      <c r="Q376" t="str">
        <f>IFERROR(VLOOKUP($A376,#REF!,6,FALSE),"")</f>
        <v/>
      </c>
    </row>
    <row r="377" spans="14:17" x14ac:dyDescent="0.3">
      <c r="N377" t="str">
        <f>IFERROR(VLOOKUP($A377,#REF!,13,FALSE),"")</f>
        <v/>
      </c>
      <c r="O377" t="str">
        <f>IFERROR(VLOOKUP($A377,#REF!,10,FALSE),"")</f>
        <v/>
      </c>
      <c r="P377" t="str">
        <f>IFERROR(VLOOKUP($A377,#REF!,7,FALSE),"")</f>
        <v/>
      </c>
      <c r="Q377" t="str">
        <f>IFERROR(VLOOKUP($A377,#REF!,6,FALSE),"")</f>
        <v/>
      </c>
    </row>
    <row r="378" spans="14:17" x14ac:dyDescent="0.3">
      <c r="N378" t="str">
        <f>IFERROR(VLOOKUP($A378,#REF!,13,FALSE),"")</f>
        <v/>
      </c>
      <c r="O378" t="str">
        <f>IFERROR(VLOOKUP($A378,#REF!,10,FALSE),"")</f>
        <v/>
      </c>
      <c r="P378" t="str">
        <f>IFERROR(VLOOKUP($A378,#REF!,7,FALSE),"")</f>
        <v/>
      </c>
      <c r="Q378" t="str">
        <f>IFERROR(VLOOKUP($A378,#REF!,6,FALSE),"")</f>
        <v/>
      </c>
    </row>
    <row r="379" spans="14:17" x14ac:dyDescent="0.3">
      <c r="N379" t="str">
        <f>IFERROR(VLOOKUP($A379,#REF!,13,FALSE),"")</f>
        <v/>
      </c>
      <c r="O379" t="str">
        <f>IFERROR(VLOOKUP($A379,#REF!,10,FALSE),"")</f>
        <v/>
      </c>
      <c r="P379" t="str">
        <f>IFERROR(VLOOKUP($A379,#REF!,7,FALSE),"")</f>
        <v/>
      </c>
      <c r="Q379" t="str">
        <f>IFERROR(VLOOKUP($A379,#REF!,6,FALSE),"")</f>
        <v/>
      </c>
    </row>
    <row r="380" spans="14:17" x14ac:dyDescent="0.3">
      <c r="N380" t="str">
        <f>IFERROR(VLOOKUP($A380,#REF!,13,FALSE),"")</f>
        <v/>
      </c>
      <c r="O380" t="str">
        <f>IFERROR(VLOOKUP($A380,#REF!,10,FALSE),"")</f>
        <v/>
      </c>
      <c r="P380" t="str">
        <f>IFERROR(VLOOKUP($A380,#REF!,7,FALSE),"")</f>
        <v/>
      </c>
      <c r="Q380" t="str">
        <f>IFERROR(VLOOKUP($A380,#REF!,6,FALSE),"")</f>
        <v/>
      </c>
    </row>
    <row r="381" spans="14:17" x14ac:dyDescent="0.3">
      <c r="N381" t="str">
        <f>IFERROR(VLOOKUP($A381,#REF!,13,FALSE),"")</f>
        <v/>
      </c>
      <c r="O381" t="str">
        <f>IFERROR(VLOOKUP($A381,#REF!,10,FALSE),"")</f>
        <v/>
      </c>
      <c r="P381" t="str">
        <f>IFERROR(VLOOKUP($A381,#REF!,7,FALSE),"")</f>
        <v/>
      </c>
      <c r="Q381" t="str">
        <f>IFERROR(VLOOKUP($A381,#REF!,6,FALSE),"")</f>
        <v/>
      </c>
    </row>
    <row r="382" spans="14:17" x14ac:dyDescent="0.3">
      <c r="N382" t="str">
        <f>IFERROR(VLOOKUP($A382,#REF!,13,FALSE),"")</f>
        <v/>
      </c>
      <c r="O382" t="str">
        <f>IFERROR(VLOOKUP($A382,#REF!,10,FALSE),"")</f>
        <v/>
      </c>
      <c r="P382" t="str">
        <f>IFERROR(VLOOKUP($A382,#REF!,7,FALSE),"")</f>
        <v/>
      </c>
      <c r="Q382" t="str">
        <f>IFERROR(VLOOKUP($A382,#REF!,6,FALSE),"")</f>
        <v/>
      </c>
    </row>
    <row r="383" spans="14:17" x14ac:dyDescent="0.3">
      <c r="N383" t="str">
        <f>IFERROR(VLOOKUP($A383,#REF!,13,FALSE),"")</f>
        <v/>
      </c>
      <c r="O383" t="str">
        <f>IFERROR(VLOOKUP($A383,#REF!,10,FALSE),"")</f>
        <v/>
      </c>
      <c r="P383" t="str">
        <f>IFERROR(VLOOKUP($A383,#REF!,7,FALSE),"")</f>
        <v/>
      </c>
      <c r="Q383" t="str">
        <f>IFERROR(VLOOKUP($A383,#REF!,6,FALSE),"")</f>
        <v/>
      </c>
    </row>
    <row r="384" spans="14:17" x14ac:dyDescent="0.3">
      <c r="N384" t="str">
        <f>IFERROR(VLOOKUP($A384,#REF!,13,FALSE),"")</f>
        <v/>
      </c>
      <c r="O384" t="str">
        <f>IFERROR(VLOOKUP($A384,#REF!,10,FALSE),"")</f>
        <v/>
      </c>
      <c r="P384" t="str">
        <f>IFERROR(VLOOKUP($A384,#REF!,7,FALSE),"")</f>
        <v/>
      </c>
      <c r="Q384" t="str">
        <f>IFERROR(VLOOKUP($A384,#REF!,6,FALSE),"")</f>
        <v/>
      </c>
    </row>
    <row r="385" spans="14:17" x14ac:dyDescent="0.3">
      <c r="N385" t="str">
        <f>IFERROR(VLOOKUP($A385,#REF!,13,FALSE),"")</f>
        <v/>
      </c>
      <c r="O385" t="str">
        <f>IFERROR(VLOOKUP($A385,#REF!,10,FALSE),"")</f>
        <v/>
      </c>
      <c r="P385" t="str">
        <f>IFERROR(VLOOKUP($A385,#REF!,7,FALSE),"")</f>
        <v/>
      </c>
      <c r="Q385" t="str">
        <f>IFERROR(VLOOKUP($A385,#REF!,6,FALSE),"")</f>
        <v/>
      </c>
    </row>
    <row r="386" spans="14:17" x14ac:dyDescent="0.3">
      <c r="N386" t="str">
        <f>IFERROR(VLOOKUP($A386,#REF!,13,FALSE),"")</f>
        <v/>
      </c>
      <c r="O386" t="str">
        <f>IFERROR(VLOOKUP($A386,#REF!,10,FALSE),"")</f>
        <v/>
      </c>
      <c r="P386" t="str">
        <f>IFERROR(VLOOKUP($A386,#REF!,7,FALSE),"")</f>
        <v/>
      </c>
      <c r="Q386" t="str">
        <f>IFERROR(VLOOKUP($A386,#REF!,6,FALSE),"")</f>
        <v/>
      </c>
    </row>
    <row r="387" spans="14:17" x14ac:dyDescent="0.3">
      <c r="N387" t="str">
        <f>IFERROR(VLOOKUP($A387,#REF!,13,FALSE),"")</f>
        <v/>
      </c>
      <c r="O387" t="str">
        <f>IFERROR(VLOOKUP($A387,#REF!,10,FALSE),"")</f>
        <v/>
      </c>
      <c r="P387" t="str">
        <f>IFERROR(VLOOKUP($A387,#REF!,7,FALSE),"")</f>
        <v/>
      </c>
      <c r="Q387" t="str">
        <f>IFERROR(VLOOKUP($A387,#REF!,6,FALSE),"")</f>
        <v/>
      </c>
    </row>
    <row r="388" spans="14:17" x14ac:dyDescent="0.3">
      <c r="N388" t="str">
        <f>IFERROR(VLOOKUP($A388,#REF!,13,FALSE),"")</f>
        <v/>
      </c>
      <c r="O388" t="str">
        <f>IFERROR(VLOOKUP($A388,#REF!,10,FALSE),"")</f>
        <v/>
      </c>
      <c r="P388" t="str">
        <f>IFERROR(VLOOKUP($A388,#REF!,7,FALSE),"")</f>
        <v/>
      </c>
      <c r="Q388" t="str">
        <f>IFERROR(VLOOKUP($A388,#REF!,6,FALSE),"")</f>
        <v/>
      </c>
    </row>
    <row r="389" spans="14:17" x14ac:dyDescent="0.3">
      <c r="N389" t="str">
        <f>IFERROR(VLOOKUP($A389,#REF!,13,FALSE),"")</f>
        <v/>
      </c>
      <c r="O389" t="str">
        <f>IFERROR(VLOOKUP($A389,#REF!,10,FALSE),"")</f>
        <v/>
      </c>
      <c r="P389" t="str">
        <f>IFERROR(VLOOKUP($A389,#REF!,7,FALSE),"")</f>
        <v/>
      </c>
      <c r="Q389" t="str">
        <f>IFERROR(VLOOKUP($A389,#REF!,6,FALSE),"")</f>
        <v/>
      </c>
    </row>
    <row r="390" spans="14:17" x14ac:dyDescent="0.3">
      <c r="N390" t="str">
        <f>IFERROR(VLOOKUP($A390,#REF!,13,FALSE),"")</f>
        <v/>
      </c>
      <c r="O390" t="str">
        <f>IFERROR(VLOOKUP($A390,#REF!,10,FALSE),"")</f>
        <v/>
      </c>
      <c r="P390" t="str">
        <f>IFERROR(VLOOKUP($A390,#REF!,7,FALSE),"")</f>
        <v/>
      </c>
      <c r="Q390" t="str">
        <f>IFERROR(VLOOKUP($A390,#REF!,6,FALSE),"")</f>
        <v/>
      </c>
    </row>
    <row r="391" spans="14:17" x14ac:dyDescent="0.3">
      <c r="N391" t="str">
        <f>IFERROR(VLOOKUP($A391,#REF!,13,FALSE),"")</f>
        <v/>
      </c>
      <c r="O391" t="str">
        <f>IFERROR(VLOOKUP($A391,#REF!,10,FALSE),"")</f>
        <v/>
      </c>
      <c r="P391" t="str">
        <f>IFERROR(VLOOKUP($A391,#REF!,7,FALSE),"")</f>
        <v/>
      </c>
      <c r="Q391" t="str">
        <f>IFERROR(VLOOKUP($A391,#REF!,6,FALSE),"")</f>
        <v/>
      </c>
    </row>
    <row r="392" spans="14:17" x14ac:dyDescent="0.3">
      <c r="N392" t="str">
        <f>IFERROR(VLOOKUP($A392,#REF!,13,FALSE),"")</f>
        <v/>
      </c>
      <c r="O392" t="str">
        <f>IFERROR(VLOOKUP($A392,#REF!,10,FALSE),"")</f>
        <v/>
      </c>
      <c r="P392" t="str">
        <f>IFERROR(VLOOKUP($A392,#REF!,7,FALSE),"")</f>
        <v/>
      </c>
      <c r="Q392" t="str">
        <f>IFERROR(VLOOKUP($A392,#REF!,6,FALSE),"")</f>
        <v/>
      </c>
    </row>
    <row r="393" spans="14:17" x14ac:dyDescent="0.3">
      <c r="N393" t="str">
        <f>IFERROR(VLOOKUP($A393,#REF!,13,FALSE),"")</f>
        <v/>
      </c>
      <c r="O393" t="str">
        <f>IFERROR(VLOOKUP($A393,#REF!,10,FALSE),"")</f>
        <v/>
      </c>
      <c r="P393" t="str">
        <f>IFERROR(VLOOKUP($A393,#REF!,7,FALSE),"")</f>
        <v/>
      </c>
      <c r="Q393" t="str">
        <f>IFERROR(VLOOKUP($A393,#REF!,6,FALSE),"")</f>
        <v/>
      </c>
    </row>
    <row r="394" spans="14:17" x14ac:dyDescent="0.3">
      <c r="N394" t="str">
        <f>IFERROR(VLOOKUP($A394,#REF!,13,FALSE),"")</f>
        <v/>
      </c>
      <c r="O394" t="str">
        <f>IFERROR(VLOOKUP($A394,#REF!,10,FALSE),"")</f>
        <v/>
      </c>
      <c r="P394" t="str">
        <f>IFERROR(VLOOKUP($A394,#REF!,7,FALSE),"")</f>
        <v/>
      </c>
      <c r="Q394" t="str">
        <f>IFERROR(VLOOKUP($A394,#REF!,6,FALSE),"")</f>
        <v/>
      </c>
    </row>
    <row r="395" spans="14:17" x14ac:dyDescent="0.3">
      <c r="N395" t="str">
        <f>IFERROR(VLOOKUP($A395,#REF!,13,FALSE),"")</f>
        <v/>
      </c>
      <c r="O395" t="str">
        <f>IFERROR(VLOOKUP($A395,#REF!,10,FALSE),"")</f>
        <v/>
      </c>
      <c r="P395" t="str">
        <f>IFERROR(VLOOKUP($A395,#REF!,7,FALSE),"")</f>
        <v/>
      </c>
      <c r="Q395" t="str">
        <f>IFERROR(VLOOKUP($A395,#REF!,6,FALSE),"")</f>
        <v/>
      </c>
    </row>
    <row r="396" spans="14:17" x14ac:dyDescent="0.3">
      <c r="N396" t="str">
        <f>IFERROR(VLOOKUP($A396,#REF!,13,FALSE),"")</f>
        <v/>
      </c>
      <c r="O396" t="str">
        <f>IFERROR(VLOOKUP($A396,#REF!,10,FALSE),"")</f>
        <v/>
      </c>
      <c r="P396" t="str">
        <f>IFERROR(VLOOKUP($A396,#REF!,7,FALSE),"")</f>
        <v/>
      </c>
      <c r="Q396" t="str">
        <f>IFERROR(VLOOKUP($A396,#REF!,6,FALSE),"")</f>
        <v/>
      </c>
    </row>
    <row r="397" spans="14:17" x14ac:dyDescent="0.3">
      <c r="N397" t="str">
        <f>IFERROR(VLOOKUP($A397,#REF!,13,FALSE),"")</f>
        <v/>
      </c>
      <c r="O397" t="str">
        <f>IFERROR(VLOOKUP($A397,#REF!,10,FALSE),"")</f>
        <v/>
      </c>
      <c r="P397" t="str">
        <f>IFERROR(VLOOKUP($A397,#REF!,7,FALSE),"")</f>
        <v/>
      </c>
      <c r="Q397" t="str">
        <f>IFERROR(VLOOKUP($A397,#REF!,6,FALSE),"")</f>
        <v/>
      </c>
    </row>
    <row r="398" spans="14:17" x14ac:dyDescent="0.3">
      <c r="N398" t="str">
        <f>IFERROR(VLOOKUP($A398,#REF!,13,FALSE),"")</f>
        <v/>
      </c>
      <c r="O398" t="str">
        <f>IFERROR(VLOOKUP($A398,#REF!,10,FALSE),"")</f>
        <v/>
      </c>
      <c r="P398" t="str">
        <f>IFERROR(VLOOKUP($A398,#REF!,7,FALSE),"")</f>
        <v/>
      </c>
      <c r="Q398" t="str">
        <f>IFERROR(VLOOKUP($A398,#REF!,6,FALSE),"")</f>
        <v/>
      </c>
    </row>
    <row r="399" spans="14:17" x14ac:dyDescent="0.3">
      <c r="N399" t="str">
        <f>IFERROR(VLOOKUP($A399,#REF!,13,FALSE),"")</f>
        <v/>
      </c>
      <c r="O399" t="str">
        <f>IFERROR(VLOOKUP($A399,#REF!,10,FALSE),"")</f>
        <v/>
      </c>
      <c r="P399" t="str">
        <f>IFERROR(VLOOKUP($A399,#REF!,7,FALSE),"")</f>
        <v/>
      </c>
      <c r="Q399" t="str">
        <f>IFERROR(VLOOKUP($A399,#REF!,6,FALSE),"")</f>
        <v/>
      </c>
    </row>
    <row r="400" spans="14:17" x14ac:dyDescent="0.3">
      <c r="N400" t="str">
        <f>IFERROR(VLOOKUP($A400,#REF!,13,FALSE),"")</f>
        <v/>
      </c>
      <c r="O400" t="str">
        <f>IFERROR(VLOOKUP($A400,#REF!,10,FALSE),"")</f>
        <v/>
      </c>
      <c r="P400" t="str">
        <f>IFERROR(VLOOKUP($A400,#REF!,7,FALSE),"")</f>
        <v/>
      </c>
      <c r="Q400" t="str">
        <f>IFERROR(VLOOKUP($A400,#REF!,6,FALSE),"")</f>
        <v/>
      </c>
    </row>
    <row r="401" spans="14:17" x14ac:dyDescent="0.3">
      <c r="N401" t="str">
        <f>IFERROR(VLOOKUP($A401,#REF!,13,FALSE),"")</f>
        <v/>
      </c>
      <c r="O401" t="str">
        <f>IFERROR(VLOOKUP($A401,#REF!,10,FALSE),"")</f>
        <v/>
      </c>
      <c r="P401" t="str">
        <f>IFERROR(VLOOKUP($A401,#REF!,7,FALSE),"")</f>
        <v/>
      </c>
      <c r="Q401" t="str">
        <f>IFERROR(VLOOKUP($A401,#REF!,6,FALSE),"")</f>
        <v/>
      </c>
    </row>
    <row r="402" spans="14:17" x14ac:dyDescent="0.3">
      <c r="N402" t="str">
        <f>IFERROR(VLOOKUP($A402,#REF!,13,FALSE),"")</f>
        <v/>
      </c>
      <c r="O402" t="str">
        <f>IFERROR(VLOOKUP($A402,#REF!,10,FALSE),"")</f>
        <v/>
      </c>
      <c r="P402" t="str">
        <f>IFERROR(VLOOKUP($A402,#REF!,7,FALSE),"")</f>
        <v/>
      </c>
      <c r="Q402" t="str">
        <f>IFERROR(VLOOKUP($A402,#REF!,6,FALSE),"")</f>
        <v/>
      </c>
    </row>
    <row r="403" spans="14:17" x14ac:dyDescent="0.3">
      <c r="N403" t="str">
        <f>IFERROR(VLOOKUP($A403,#REF!,13,FALSE),"")</f>
        <v/>
      </c>
      <c r="O403" t="str">
        <f>IFERROR(VLOOKUP($A403,#REF!,10,FALSE),"")</f>
        <v/>
      </c>
      <c r="P403" t="str">
        <f>IFERROR(VLOOKUP($A403,#REF!,7,FALSE),"")</f>
        <v/>
      </c>
      <c r="Q403" t="str">
        <f>IFERROR(VLOOKUP($A403,#REF!,6,FALSE),"")</f>
        <v/>
      </c>
    </row>
    <row r="404" spans="14:17" x14ac:dyDescent="0.3">
      <c r="N404" t="str">
        <f>IFERROR(VLOOKUP($A404,#REF!,13,FALSE),"")</f>
        <v/>
      </c>
      <c r="O404" t="str">
        <f>IFERROR(VLOOKUP($A404,#REF!,10,FALSE),"")</f>
        <v/>
      </c>
      <c r="P404" t="str">
        <f>IFERROR(VLOOKUP($A404,#REF!,7,FALSE),"")</f>
        <v/>
      </c>
      <c r="Q404" t="str">
        <f>IFERROR(VLOOKUP($A404,#REF!,6,FALSE),"")</f>
        <v/>
      </c>
    </row>
    <row r="405" spans="14:17" x14ac:dyDescent="0.3">
      <c r="N405" t="str">
        <f>IFERROR(VLOOKUP($A405,#REF!,13,FALSE),"")</f>
        <v/>
      </c>
      <c r="O405" t="str">
        <f>IFERROR(VLOOKUP($A405,#REF!,10,FALSE),"")</f>
        <v/>
      </c>
      <c r="P405" t="str">
        <f>IFERROR(VLOOKUP($A405,#REF!,7,FALSE),"")</f>
        <v/>
      </c>
      <c r="Q405" t="str">
        <f>IFERROR(VLOOKUP($A405,#REF!,6,FALSE),"")</f>
        <v/>
      </c>
    </row>
    <row r="406" spans="14:17" x14ac:dyDescent="0.3">
      <c r="N406" t="str">
        <f>IFERROR(VLOOKUP($A406,#REF!,13,FALSE),"")</f>
        <v/>
      </c>
      <c r="O406" t="str">
        <f>IFERROR(VLOOKUP($A406,#REF!,10,FALSE),"")</f>
        <v/>
      </c>
      <c r="P406" t="str">
        <f>IFERROR(VLOOKUP($A406,#REF!,7,FALSE),"")</f>
        <v/>
      </c>
      <c r="Q406" t="str">
        <f>IFERROR(VLOOKUP($A406,#REF!,6,FALSE),"")</f>
        <v/>
      </c>
    </row>
    <row r="407" spans="14:17" x14ac:dyDescent="0.3">
      <c r="N407" t="str">
        <f>IFERROR(VLOOKUP($A407,#REF!,13,FALSE),"")</f>
        <v/>
      </c>
      <c r="O407" t="str">
        <f>IFERROR(VLOOKUP($A407,#REF!,10,FALSE),"")</f>
        <v/>
      </c>
      <c r="P407" t="str">
        <f>IFERROR(VLOOKUP($A407,#REF!,7,FALSE),"")</f>
        <v/>
      </c>
      <c r="Q407" t="str">
        <f>IFERROR(VLOOKUP($A407,#REF!,6,FALSE),"")</f>
        <v/>
      </c>
    </row>
    <row r="408" spans="14:17" x14ac:dyDescent="0.3">
      <c r="N408" t="str">
        <f>IFERROR(VLOOKUP($A408,#REF!,13,FALSE),"")</f>
        <v/>
      </c>
      <c r="O408" t="str">
        <f>IFERROR(VLOOKUP($A408,#REF!,10,FALSE),"")</f>
        <v/>
      </c>
      <c r="P408" t="str">
        <f>IFERROR(VLOOKUP($A408,#REF!,7,FALSE),"")</f>
        <v/>
      </c>
      <c r="Q408" t="str">
        <f>IFERROR(VLOOKUP($A408,#REF!,6,FALSE),"")</f>
        <v/>
      </c>
    </row>
    <row r="409" spans="14:17" x14ac:dyDescent="0.3">
      <c r="N409" t="str">
        <f>IFERROR(VLOOKUP($A409,#REF!,13,FALSE),"")</f>
        <v/>
      </c>
      <c r="O409" t="str">
        <f>IFERROR(VLOOKUP($A409,#REF!,10,FALSE),"")</f>
        <v/>
      </c>
      <c r="P409" t="str">
        <f>IFERROR(VLOOKUP($A409,#REF!,7,FALSE),"")</f>
        <v/>
      </c>
      <c r="Q409" t="str">
        <f>IFERROR(VLOOKUP($A409,#REF!,6,FALSE),"")</f>
        <v/>
      </c>
    </row>
    <row r="410" spans="14:17" x14ac:dyDescent="0.3">
      <c r="N410" t="str">
        <f>IFERROR(VLOOKUP($A410,#REF!,13,FALSE),"")</f>
        <v/>
      </c>
      <c r="O410" t="str">
        <f>IFERROR(VLOOKUP($A410,#REF!,10,FALSE),"")</f>
        <v/>
      </c>
      <c r="P410" t="str">
        <f>IFERROR(VLOOKUP($A410,#REF!,7,FALSE),"")</f>
        <v/>
      </c>
      <c r="Q410" t="str">
        <f>IFERROR(VLOOKUP($A410,#REF!,6,FALSE),"")</f>
        <v/>
      </c>
    </row>
    <row r="411" spans="14:17" x14ac:dyDescent="0.3">
      <c r="N411" t="str">
        <f>IFERROR(VLOOKUP($A411,#REF!,13,FALSE),"")</f>
        <v/>
      </c>
      <c r="O411" t="str">
        <f>IFERROR(VLOOKUP($A411,#REF!,10,FALSE),"")</f>
        <v/>
      </c>
      <c r="P411" t="str">
        <f>IFERROR(VLOOKUP($A411,#REF!,7,FALSE),"")</f>
        <v/>
      </c>
      <c r="Q411" t="str">
        <f>IFERROR(VLOOKUP($A411,#REF!,6,FALSE),"")</f>
        <v/>
      </c>
    </row>
    <row r="412" spans="14:17" x14ac:dyDescent="0.3">
      <c r="N412" t="str">
        <f>IFERROR(VLOOKUP($A412,#REF!,13,FALSE),"")</f>
        <v/>
      </c>
      <c r="O412" t="str">
        <f>IFERROR(VLOOKUP($A412,#REF!,10,FALSE),"")</f>
        <v/>
      </c>
      <c r="P412" t="str">
        <f>IFERROR(VLOOKUP($A412,#REF!,7,FALSE),"")</f>
        <v/>
      </c>
      <c r="Q412" t="str">
        <f>IFERROR(VLOOKUP($A412,#REF!,6,FALSE),"")</f>
        <v/>
      </c>
    </row>
    <row r="413" spans="14:17" x14ac:dyDescent="0.3">
      <c r="N413" t="str">
        <f>IFERROR(VLOOKUP($A413,#REF!,13,FALSE),"")</f>
        <v/>
      </c>
      <c r="O413" t="str">
        <f>IFERROR(VLOOKUP($A413,#REF!,10,FALSE),"")</f>
        <v/>
      </c>
      <c r="P413" t="str">
        <f>IFERROR(VLOOKUP($A413,#REF!,7,FALSE),"")</f>
        <v/>
      </c>
      <c r="Q413" t="str">
        <f>IFERROR(VLOOKUP($A413,#REF!,6,FALSE),"")</f>
        <v/>
      </c>
    </row>
    <row r="414" spans="14:17" x14ac:dyDescent="0.3">
      <c r="N414" t="str">
        <f>IFERROR(VLOOKUP($A414,#REF!,13,FALSE),"")</f>
        <v/>
      </c>
      <c r="O414" t="str">
        <f>IFERROR(VLOOKUP($A414,#REF!,10,FALSE),"")</f>
        <v/>
      </c>
      <c r="P414" t="str">
        <f>IFERROR(VLOOKUP($A414,#REF!,7,FALSE),"")</f>
        <v/>
      </c>
      <c r="Q414" t="str">
        <f>IFERROR(VLOOKUP($A414,#REF!,6,FALSE),"")</f>
        <v/>
      </c>
    </row>
    <row r="415" spans="14:17" x14ac:dyDescent="0.3">
      <c r="N415" t="str">
        <f>IFERROR(VLOOKUP($A415,#REF!,13,FALSE),"")</f>
        <v/>
      </c>
      <c r="O415" t="str">
        <f>IFERROR(VLOOKUP($A415,#REF!,10,FALSE),"")</f>
        <v/>
      </c>
      <c r="P415" t="str">
        <f>IFERROR(VLOOKUP($A415,#REF!,7,FALSE),"")</f>
        <v/>
      </c>
      <c r="Q415" t="str">
        <f>IFERROR(VLOOKUP($A415,#REF!,6,FALSE),"")</f>
        <v/>
      </c>
    </row>
    <row r="416" spans="14:17" x14ac:dyDescent="0.3">
      <c r="N416" t="str">
        <f>IFERROR(VLOOKUP($A416,#REF!,13,FALSE),"")</f>
        <v/>
      </c>
      <c r="O416" t="str">
        <f>IFERROR(VLOOKUP($A416,#REF!,10,FALSE),"")</f>
        <v/>
      </c>
      <c r="P416" t="str">
        <f>IFERROR(VLOOKUP($A416,#REF!,7,FALSE),"")</f>
        <v/>
      </c>
      <c r="Q416" t="str">
        <f>IFERROR(VLOOKUP($A416,#REF!,6,FALSE),"")</f>
        <v/>
      </c>
    </row>
    <row r="417" spans="14:17" x14ac:dyDescent="0.3">
      <c r="N417" t="str">
        <f>IFERROR(VLOOKUP($A417,#REF!,13,FALSE),"")</f>
        <v/>
      </c>
      <c r="O417" t="str">
        <f>IFERROR(VLOOKUP($A417,#REF!,10,FALSE),"")</f>
        <v/>
      </c>
      <c r="P417" t="str">
        <f>IFERROR(VLOOKUP($A417,#REF!,7,FALSE),"")</f>
        <v/>
      </c>
      <c r="Q417" t="str">
        <f>IFERROR(VLOOKUP($A417,#REF!,6,FALSE),"")</f>
        <v/>
      </c>
    </row>
    <row r="418" spans="14:17" x14ac:dyDescent="0.3">
      <c r="N418" t="str">
        <f>IFERROR(VLOOKUP($A418,#REF!,13,FALSE),"")</f>
        <v/>
      </c>
      <c r="O418" t="str">
        <f>IFERROR(VLOOKUP($A418,#REF!,10,FALSE),"")</f>
        <v/>
      </c>
      <c r="P418" t="str">
        <f>IFERROR(VLOOKUP($A418,#REF!,7,FALSE),"")</f>
        <v/>
      </c>
      <c r="Q418" t="str">
        <f>IFERROR(VLOOKUP($A418,#REF!,6,FALSE),"")</f>
        <v/>
      </c>
    </row>
    <row r="419" spans="14:17" x14ac:dyDescent="0.3">
      <c r="N419" t="str">
        <f>IFERROR(VLOOKUP($A419,#REF!,13,FALSE),"")</f>
        <v/>
      </c>
      <c r="O419" t="str">
        <f>IFERROR(VLOOKUP($A419,#REF!,10,FALSE),"")</f>
        <v/>
      </c>
      <c r="P419" t="str">
        <f>IFERROR(VLOOKUP($A419,#REF!,7,FALSE),"")</f>
        <v/>
      </c>
      <c r="Q419" t="str">
        <f>IFERROR(VLOOKUP($A419,#REF!,6,FALSE),"")</f>
        <v/>
      </c>
    </row>
    <row r="420" spans="14:17" x14ac:dyDescent="0.3">
      <c r="N420" t="str">
        <f>IFERROR(VLOOKUP($A420,#REF!,13,FALSE),"")</f>
        <v/>
      </c>
      <c r="O420" t="str">
        <f>IFERROR(VLOOKUP($A420,#REF!,10,FALSE),"")</f>
        <v/>
      </c>
      <c r="P420" t="str">
        <f>IFERROR(VLOOKUP($A420,#REF!,7,FALSE),"")</f>
        <v/>
      </c>
      <c r="Q420" t="str">
        <f>IFERROR(VLOOKUP($A420,#REF!,6,FALSE),"")</f>
        <v/>
      </c>
    </row>
    <row r="421" spans="14:17" x14ac:dyDescent="0.3">
      <c r="N421" t="str">
        <f>IFERROR(VLOOKUP($A421,#REF!,13,FALSE),"")</f>
        <v/>
      </c>
      <c r="O421" t="str">
        <f>IFERROR(VLOOKUP($A421,#REF!,10,FALSE),"")</f>
        <v/>
      </c>
      <c r="P421" t="str">
        <f>IFERROR(VLOOKUP($A421,#REF!,7,FALSE),"")</f>
        <v/>
      </c>
      <c r="Q421" t="str">
        <f>IFERROR(VLOOKUP($A421,#REF!,6,FALSE),"")</f>
        <v/>
      </c>
    </row>
    <row r="422" spans="14:17" x14ac:dyDescent="0.3">
      <c r="N422" t="str">
        <f>IFERROR(VLOOKUP($A422,#REF!,13,FALSE),"")</f>
        <v/>
      </c>
      <c r="O422" t="str">
        <f>IFERROR(VLOOKUP($A422,#REF!,10,FALSE),"")</f>
        <v/>
      </c>
      <c r="P422" t="str">
        <f>IFERROR(VLOOKUP($A422,#REF!,7,FALSE),"")</f>
        <v/>
      </c>
      <c r="Q422" t="str">
        <f>IFERROR(VLOOKUP($A422,#REF!,6,FALSE),"")</f>
        <v/>
      </c>
    </row>
    <row r="423" spans="14:17" x14ac:dyDescent="0.3">
      <c r="N423" t="str">
        <f>IFERROR(VLOOKUP($A423,#REF!,13,FALSE),"")</f>
        <v/>
      </c>
      <c r="O423" t="str">
        <f>IFERROR(VLOOKUP($A423,#REF!,10,FALSE),"")</f>
        <v/>
      </c>
      <c r="P423" t="str">
        <f>IFERROR(VLOOKUP($A423,#REF!,7,FALSE),"")</f>
        <v/>
      </c>
      <c r="Q423" t="str">
        <f>IFERROR(VLOOKUP($A423,#REF!,6,FALSE),"")</f>
        <v/>
      </c>
    </row>
    <row r="424" spans="14:17" x14ac:dyDescent="0.3">
      <c r="N424" t="str">
        <f>IFERROR(VLOOKUP($A424,#REF!,13,FALSE),"")</f>
        <v/>
      </c>
      <c r="O424" t="str">
        <f>IFERROR(VLOOKUP($A424,#REF!,10,FALSE),"")</f>
        <v/>
      </c>
      <c r="P424" t="str">
        <f>IFERROR(VLOOKUP($A424,#REF!,7,FALSE),"")</f>
        <v/>
      </c>
      <c r="Q424" t="str">
        <f>IFERROR(VLOOKUP($A424,#REF!,6,FALSE),"")</f>
        <v/>
      </c>
    </row>
    <row r="425" spans="14:17" x14ac:dyDescent="0.3">
      <c r="N425" t="str">
        <f>IFERROR(VLOOKUP($A425,#REF!,13,FALSE),"")</f>
        <v/>
      </c>
      <c r="O425" t="str">
        <f>IFERROR(VLOOKUP($A425,#REF!,10,FALSE),"")</f>
        <v/>
      </c>
      <c r="P425" t="str">
        <f>IFERROR(VLOOKUP($A425,#REF!,7,FALSE),"")</f>
        <v/>
      </c>
      <c r="Q425" t="str">
        <f>IFERROR(VLOOKUP($A425,#REF!,6,FALSE),"")</f>
        <v/>
      </c>
    </row>
    <row r="426" spans="14:17" x14ac:dyDescent="0.3">
      <c r="N426" t="str">
        <f>IFERROR(VLOOKUP($A426,#REF!,13,FALSE),"")</f>
        <v/>
      </c>
      <c r="O426" t="str">
        <f>IFERROR(VLOOKUP($A426,#REF!,10,FALSE),"")</f>
        <v/>
      </c>
      <c r="P426" t="str">
        <f>IFERROR(VLOOKUP($A426,#REF!,7,FALSE),"")</f>
        <v/>
      </c>
      <c r="Q426" t="str">
        <f>IFERROR(VLOOKUP($A426,#REF!,6,FALSE),"")</f>
        <v/>
      </c>
    </row>
    <row r="427" spans="14:17" x14ac:dyDescent="0.3">
      <c r="N427" t="str">
        <f>IFERROR(VLOOKUP($A427,#REF!,13,FALSE),"")</f>
        <v/>
      </c>
      <c r="O427" t="str">
        <f>IFERROR(VLOOKUP($A427,#REF!,10,FALSE),"")</f>
        <v/>
      </c>
      <c r="P427" t="str">
        <f>IFERROR(VLOOKUP($A427,#REF!,7,FALSE),"")</f>
        <v/>
      </c>
      <c r="Q427" t="str">
        <f>IFERROR(VLOOKUP($A427,#REF!,6,FALSE),"")</f>
        <v/>
      </c>
    </row>
    <row r="428" spans="14:17" x14ac:dyDescent="0.3">
      <c r="N428" t="str">
        <f>IFERROR(VLOOKUP($A428,#REF!,13,FALSE),"")</f>
        <v/>
      </c>
      <c r="O428" t="str">
        <f>IFERROR(VLOOKUP($A428,#REF!,10,FALSE),"")</f>
        <v/>
      </c>
      <c r="P428" t="str">
        <f>IFERROR(VLOOKUP($A428,#REF!,7,FALSE),"")</f>
        <v/>
      </c>
      <c r="Q428" t="str">
        <f>IFERROR(VLOOKUP($A428,#REF!,6,FALSE),"")</f>
        <v/>
      </c>
    </row>
    <row r="429" spans="14:17" x14ac:dyDescent="0.3">
      <c r="N429" t="str">
        <f>IFERROR(VLOOKUP($A429,#REF!,13,FALSE),"")</f>
        <v/>
      </c>
      <c r="O429" t="str">
        <f>IFERROR(VLOOKUP($A429,#REF!,10,FALSE),"")</f>
        <v/>
      </c>
      <c r="P429" t="str">
        <f>IFERROR(VLOOKUP($A429,#REF!,7,FALSE),"")</f>
        <v/>
      </c>
      <c r="Q429" t="str">
        <f>IFERROR(VLOOKUP($A429,#REF!,6,FALSE),"")</f>
        <v/>
      </c>
    </row>
    <row r="430" spans="14:17" x14ac:dyDescent="0.3">
      <c r="N430" t="str">
        <f>IFERROR(VLOOKUP($A430,#REF!,13,FALSE),"")</f>
        <v/>
      </c>
      <c r="O430" t="str">
        <f>IFERROR(VLOOKUP($A430,#REF!,10,FALSE),"")</f>
        <v/>
      </c>
      <c r="P430" t="str">
        <f>IFERROR(VLOOKUP($A430,#REF!,7,FALSE),"")</f>
        <v/>
      </c>
      <c r="Q430" t="str">
        <f>IFERROR(VLOOKUP($A430,#REF!,6,FALSE),"")</f>
        <v/>
      </c>
    </row>
    <row r="431" spans="14:17" x14ac:dyDescent="0.3">
      <c r="N431" t="str">
        <f>IFERROR(VLOOKUP($A431,#REF!,13,FALSE),"")</f>
        <v/>
      </c>
      <c r="O431" t="str">
        <f>IFERROR(VLOOKUP($A431,#REF!,10,FALSE),"")</f>
        <v/>
      </c>
      <c r="P431" t="str">
        <f>IFERROR(VLOOKUP($A431,#REF!,7,FALSE),"")</f>
        <v/>
      </c>
      <c r="Q431" t="str">
        <f>IFERROR(VLOOKUP($A431,#REF!,6,FALSE),"")</f>
        <v/>
      </c>
    </row>
    <row r="432" spans="14:17" x14ac:dyDescent="0.3">
      <c r="N432" t="str">
        <f>IFERROR(VLOOKUP($A432,#REF!,13,FALSE),"")</f>
        <v/>
      </c>
      <c r="O432" t="str">
        <f>IFERROR(VLOOKUP($A432,#REF!,10,FALSE),"")</f>
        <v/>
      </c>
      <c r="P432" t="str">
        <f>IFERROR(VLOOKUP($A432,#REF!,7,FALSE),"")</f>
        <v/>
      </c>
      <c r="Q432" t="str">
        <f>IFERROR(VLOOKUP($A432,#REF!,6,FALSE),"")</f>
        <v/>
      </c>
    </row>
    <row r="433" spans="14:17" x14ac:dyDescent="0.3">
      <c r="N433" t="str">
        <f>IFERROR(VLOOKUP($A433,#REF!,13,FALSE),"")</f>
        <v/>
      </c>
      <c r="O433" t="str">
        <f>IFERROR(VLOOKUP($A433,#REF!,10,FALSE),"")</f>
        <v/>
      </c>
      <c r="P433" t="str">
        <f>IFERROR(VLOOKUP($A433,#REF!,7,FALSE),"")</f>
        <v/>
      </c>
      <c r="Q433" t="str">
        <f>IFERROR(VLOOKUP($A433,#REF!,6,FALSE),"")</f>
        <v/>
      </c>
    </row>
    <row r="434" spans="14:17" x14ac:dyDescent="0.3">
      <c r="N434" t="str">
        <f>IFERROR(VLOOKUP($A434,#REF!,13,FALSE),"")</f>
        <v/>
      </c>
      <c r="O434" t="str">
        <f>IFERROR(VLOOKUP($A434,#REF!,10,FALSE),"")</f>
        <v/>
      </c>
      <c r="P434" t="str">
        <f>IFERROR(VLOOKUP($A434,#REF!,7,FALSE),"")</f>
        <v/>
      </c>
      <c r="Q434" t="str">
        <f>IFERROR(VLOOKUP($A434,#REF!,6,FALSE),"")</f>
        <v/>
      </c>
    </row>
    <row r="435" spans="14:17" x14ac:dyDescent="0.3">
      <c r="N435" t="str">
        <f>IFERROR(VLOOKUP($A435,#REF!,13,FALSE),"")</f>
        <v/>
      </c>
      <c r="O435" t="str">
        <f>IFERROR(VLOOKUP($A435,#REF!,10,FALSE),"")</f>
        <v/>
      </c>
      <c r="P435" t="str">
        <f>IFERROR(VLOOKUP($A435,#REF!,7,FALSE),"")</f>
        <v/>
      </c>
      <c r="Q435" t="str">
        <f>IFERROR(VLOOKUP($A435,#REF!,6,FALSE),"")</f>
        <v/>
      </c>
    </row>
    <row r="436" spans="14:17" x14ac:dyDescent="0.3">
      <c r="N436" t="str">
        <f>IFERROR(VLOOKUP($A436,#REF!,13,FALSE),"")</f>
        <v/>
      </c>
      <c r="O436" t="str">
        <f>IFERROR(VLOOKUP($A436,#REF!,10,FALSE),"")</f>
        <v/>
      </c>
      <c r="P436" t="str">
        <f>IFERROR(VLOOKUP($A436,#REF!,7,FALSE),"")</f>
        <v/>
      </c>
      <c r="Q436" t="str">
        <f>IFERROR(VLOOKUP($A436,#REF!,6,FALSE),"")</f>
        <v/>
      </c>
    </row>
    <row r="437" spans="14:17" x14ac:dyDescent="0.3">
      <c r="N437" t="str">
        <f>IFERROR(VLOOKUP($A437,#REF!,13,FALSE),"")</f>
        <v/>
      </c>
      <c r="O437" t="str">
        <f>IFERROR(VLOOKUP($A437,#REF!,10,FALSE),"")</f>
        <v/>
      </c>
      <c r="P437" t="str">
        <f>IFERROR(VLOOKUP($A437,#REF!,7,FALSE),"")</f>
        <v/>
      </c>
      <c r="Q437" t="str">
        <f>IFERROR(VLOOKUP($A437,#REF!,6,FALSE),"")</f>
        <v/>
      </c>
    </row>
    <row r="438" spans="14:17" x14ac:dyDescent="0.3">
      <c r="N438" t="str">
        <f>IFERROR(VLOOKUP($A438,#REF!,13,FALSE),"")</f>
        <v/>
      </c>
      <c r="O438" t="str">
        <f>IFERROR(VLOOKUP($A438,#REF!,10,FALSE),"")</f>
        <v/>
      </c>
      <c r="P438" t="str">
        <f>IFERROR(VLOOKUP($A438,#REF!,7,FALSE),"")</f>
        <v/>
      </c>
      <c r="Q438" t="str">
        <f>IFERROR(VLOOKUP($A438,#REF!,6,FALSE),"")</f>
        <v/>
      </c>
    </row>
    <row r="439" spans="14:17" x14ac:dyDescent="0.3">
      <c r="N439" t="str">
        <f>IFERROR(VLOOKUP($A439,#REF!,13,FALSE),"")</f>
        <v/>
      </c>
      <c r="O439" t="str">
        <f>IFERROR(VLOOKUP($A439,#REF!,10,FALSE),"")</f>
        <v/>
      </c>
      <c r="P439" t="str">
        <f>IFERROR(VLOOKUP($A439,#REF!,7,FALSE),"")</f>
        <v/>
      </c>
      <c r="Q439" t="str">
        <f>IFERROR(VLOOKUP($A439,#REF!,6,FALSE),"")</f>
        <v/>
      </c>
    </row>
    <row r="440" spans="14:17" x14ac:dyDescent="0.3">
      <c r="N440" t="str">
        <f>IFERROR(VLOOKUP($A440,#REF!,13,FALSE),"")</f>
        <v/>
      </c>
      <c r="O440" t="str">
        <f>IFERROR(VLOOKUP($A440,#REF!,10,FALSE),"")</f>
        <v/>
      </c>
      <c r="P440" t="str">
        <f>IFERROR(VLOOKUP($A440,#REF!,7,FALSE),"")</f>
        <v/>
      </c>
      <c r="Q440" t="str">
        <f>IFERROR(VLOOKUP($A440,#REF!,6,FALSE),"")</f>
        <v/>
      </c>
    </row>
    <row r="441" spans="14:17" x14ac:dyDescent="0.3">
      <c r="N441" t="str">
        <f>IFERROR(VLOOKUP($A441,#REF!,13,FALSE),"")</f>
        <v/>
      </c>
      <c r="O441" t="str">
        <f>IFERROR(VLOOKUP($A441,#REF!,10,FALSE),"")</f>
        <v/>
      </c>
      <c r="P441" t="str">
        <f>IFERROR(VLOOKUP($A441,#REF!,7,FALSE),"")</f>
        <v/>
      </c>
      <c r="Q441" t="str">
        <f>IFERROR(VLOOKUP($A441,#REF!,6,FALSE),"")</f>
        <v/>
      </c>
    </row>
    <row r="442" spans="14:17" x14ac:dyDescent="0.3">
      <c r="N442" t="str">
        <f>IFERROR(VLOOKUP($A442,#REF!,13,FALSE),"")</f>
        <v/>
      </c>
      <c r="O442" t="str">
        <f>IFERROR(VLOOKUP($A442,#REF!,10,FALSE),"")</f>
        <v/>
      </c>
      <c r="P442" t="str">
        <f>IFERROR(VLOOKUP($A442,#REF!,7,FALSE),"")</f>
        <v/>
      </c>
      <c r="Q442" t="str">
        <f>IFERROR(VLOOKUP($A442,#REF!,6,FALSE),"")</f>
        <v/>
      </c>
    </row>
    <row r="443" spans="14:17" x14ac:dyDescent="0.3">
      <c r="N443" t="str">
        <f>IFERROR(VLOOKUP($A443,#REF!,13,FALSE),"")</f>
        <v/>
      </c>
      <c r="O443" t="str">
        <f>IFERROR(VLOOKUP($A443,#REF!,10,FALSE),"")</f>
        <v/>
      </c>
      <c r="P443" t="str">
        <f>IFERROR(VLOOKUP($A443,#REF!,7,FALSE),"")</f>
        <v/>
      </c>
      <c r="Q443" t="str">
        <f>IFERROR(VLOOKUP($A443,#REF!,6,FALSE),"")</f>
        <v/>
      </c>
    </row>
    <row r="444" spans="14:17" x14ac:dyDescent="0.3">
      <c r="N444" t="str">
        <f>IFERROR(VLOOKUP($A444,#REF!,13,FALSE),"")</f>
        <v/>
      </c>
      <c r="O444" t="str">
        <f>IFERROR(VLOOKUP($A444,#REF!,10,FALSE),"")</f>
        <v/>
      </c>
      <c r="P444" t="str">
        <f>IFERROR(VLOOKUP($A444,#REF!,7,FALSE),"")</f>
        <v/>
      </c>
      <c r="Q444" t="str">
        <f>IFERROR(VLOOKUP($A444,#REF!,6,FALSE),"")</f>
        <v/>
      </c>
    </row>
    <row r="445" spans="14:17" x14ac:dyDescent="0.3">
      <c r="N445" t="str">
        <f>IFERROR(VLOOKUP($A445,#REF!,13,FALSE),"")</f>
        <v/>
      </c>
      <c r="O445" t="str">
        <f>IFERROR(VLOOKUP($A445,#REF!,10,FALSE),"")</f>
        <v/>
      </c>
      <c r="P445" t="str">
        <f>IFERROR(VLOOKUP($A445,#REF!,7,FALSE),"")</f>
        <v/>
      </c>
      <c r="Q445" t="str">
        <f>IFERROR(VLOOKUP($A445,#REF!,6,FALSE),"")</f>
        <v/>
      </c>
    </row>
    <row r="446" spans="14:17" x14ac:dyDescent="0.3">
      <c r="N446" t="str">
        <f>IFERROR(VLOOKUP($A446,#REF!,13,FALSE),"")</f>
        <v/>
      </c>
      <c r="O446" t="str">
        <f>IFERROR(VLOOKUP($A446,#REF!,10,FALSE),"")</f>
        <v/>
      </c>
      <c r="P446" t="str">
        <f>IFERROR(VLOOKUP($A446,#REF!,7,FALSE),"")</f>
        <v/>
      </c>
      <c r="Q446" t="str">
        <f>IFERROR(VLOOKUP($A446,#REF!,6,FALSE),"")</f>
        <v/>
      </c>
    </row>
    <row r="447" spans="14:17" x14ac:dyDescent="0.3">
      <c r="N447" t="str">
        <f>IFERROR(VLOOKUP($A447,#REF!,13,FALSE),"")</f>
        <v/>
      </c>
      <c r="O447" t="str">
        <f>IFERROR(VLOOKUP($A447,#REF!,10,FALSE),"")</f>
        <v/>
      </c>
      <c r="P447" t="str">
        <f>IFERROR(VLOOKUP($A447,#REF!,7,FALSE),"")</f>
        <v/>
      </c>
      <c r="Q447" t="str">
        <f>IFERROR(VLOOKUP($A447,#REF!,6,FALSE),"")</f>
        <v/>
      </c>
    </row>
    <row r="448" spans="14:17" x14ac:dyDescent="0.3">
      <c r="N448" t="str">
        <f>IFERROR(VLOOKUP($A448,#REF!,13,FALSE),"")</f>
        <v/>
      </c>
      <c r="O448" t="str">
        <f>IFERROR(VLOOKUP($A448,#REF!,10,FALSE),"")</f>
        <v/>
      </c>
      <c r="P448" t="str">
        <f>IFERROR(VLOOKUP($A448,#REF!,7,FALSE),"")</f>
        <v/>
      </c>
      <c r="Q448" t="str">
        <f>IFERROR(VLOOKUP($A448,#REF!,6,FALSE),"")</f>
        <v/>
      </c>
    </row>
    <row r="449" spans="14:17" x14ac:dyDescent="0.3">
      <c r="N449" t="str">
        <f>IFERROR(VLOOKUP($A449,#REF!,13,FALSE),"")</f>
        <v/>
      </c>
      <c r="O449" t="str">
        <f>IFERROR(VLOOKUP($A449,#REF!,10,FALSE),"")</f>
        <v/>
      </c>
      <c r="P449" t="str">
        <f>IFERROR(VLOOKUP($A449,#REF!,7,FALSE),"")</f>
        <v/>
      </c>
      <c r="Q449" t="str">
        <f>IFERROR(VLOOKUP($A449,#REF!,6,FALSE),"")</f>
        <v/>
      </c>
    </row>
    <row r="450" spans="14:17" x14ac:dyDescent="0.3">
      <c r="N450" t="str">
        <f>IFERROR(VLOOKUP($A450,#REF!,13,FALSE),"")</f>
        <v/>
      </c>
      <c r="O450" t="str">
        <f>IFERROR(VLOOKUP($A450,#REF!,10,FALSE),"")</f>
        <v/>
      </c>
      <c r="P450" t="str">
        <f>IFERROR(VLOOKUP($A450,#REF!,7,FALSE),"")</f>
        <v/>
      </c>
      <c r="Q450" t="str">
        <f>IFERROR(VLOOKUP($A450,#REF!,6,FALSE),"")</f>
        <v/>
      </c>
    </row>
    <row r="451" spans="14:17" x14ac:dyDescent="0.3">
      <c r="N451" t="str">
        <f>IFERROR(VLOOKUP($A451,#REF!,13,FALSE),"")</f>
        <v/>
      </c>
      <c r="O451" t="str">
        <f>IFERROR(VLOOKUP($A451,#REF!,10,FALSE),"")</f>
        <v/>
      </c>
      <c r="P451" t="str">
        <f>IFERROR(VLOOKUP($A451,#REF!,7,FALSE),"")</f>
        <v/>
      </c>
      <c r="Q451" t="str">
        <f>IFERROR(VLOOKUP($A451,#REF!,6,FALSE),"")</f>
        <v/>
      </c>
    </row>
    <row r="452" spans="14:17" x14ac:dyDescent="0.3">
      <c r="N452" t="str">
        <f>IFERROR(VLOOKUP($A452,#REF!,13,FALSE),"")</f>
        <v/>
      </c>
      <c r="O452" t="str">
        <f>IFERROR(VLOOKUP($A452,#REF!,10,FALSE),"")</f>
        <v/>
      </c>
      <c r="P452" t="str">
        <f>IFERROR(VLOOKUP($A452,#REF!,7,FALSE),"")</f>
        <v/>
      </c>
      <c r="Q452" t="str">
        <f>IFERROR(VLOOKUP($A452,#REF!,6,FALSE),"")</f>
        <v/>
      </c>
    </row>
    <row r="453" spans="14:17" x14ac:dyDescent="0.3">
      <c r="N453" t="str">
        <f>IFERROR(VLOOKUP($A453,#REF!,13,FALSE),"")</f>
        <v/>
      </c>
      <c r="O453" t="str">
        <f>IFERROR(VLOOKUP($A453,#REF!,10,FALSE),"")</f>
        <v/>
      </c>
      <c r="P453" t="str">
        <f>IFERROR(VLOOKUP($A453,#REF!,7,FALSE),"")</f>
        <v/>
      </c>
      <c r="Q453" t="str">
        <f>IFERROR(VLOOKUP($A453,#REF!,6,FALSE),"")</f>
        <v/>
      </c>
    </row>
    <row r="454" spans="14:17" x14ac:dyDescent="0.3">
      <c r="N454" t="str">
        <f>IFERROR(VLOOKUP($A454,#REF!,13,FALSE),"")</f>
        <v/>
      </c>
      <c r="O454" t="str">
        <f>IFERROR(VLOOKUP($A454,#REF!,10,FALSE),"")</f>
        <v/>
      </c>
      <c r="P454" t="str">
        <f>IFERROR(VLOOKUP($A454,#REF!,7,FALSE),"")</f>
        <v/>
      </c>
      <c r="Q454" t="str">
        <f>IFERROR(VLOOKUP($A454,#REF!,6,FALSE),"")</f>
        <v/>
      </c>
    </row>
    <row r="455" spans="14:17" x14ac:dyDescent="0.3">
      <c r="N455" t="str">
        <f>IFERROR(VLOOKUP($A455,#REF!,13,FALSE),"")</f>
        <v/>
      </c>
      <c r="O455" t="str">
        <f>IFERROR(VLOOKUP($A455,#REF!,10,FALSE),"")</f>
        <v/>
      </c>
      <c r="P455" t="str">
        <f>IFERROR(VLOOKUP($A455,#REF!,7,FALSE),"")</f>
        <v/>
      </c>
      <c r="Q455" t="str">
        <f>IFERROR(VLOOKUP($A455,#REF!,6,FALSE),"")</f>
        <v/>
      </c>
    </row>
    <row r="456" spans="14:17" x14ac:dyDescent="0.3">
      <c r="N456" t="str">
        <f>IFERROR(VLOOKUP($A456,#REF!,13,FALSE),"")</f>
        <v/>
      </c>
      <c r="O456" t="str">
        <f>IFERROR(VLOOKUP($A456,#REF!,10,FALSE),"")</f>
        <v/>
      </c>
      <c r="P456" t="str">
        <f>IFERROR(VLOOKUP($A456,#REF!,7,FALSE),"")</f>
        <v/>
      </c>
      <c r="Q456" t="str">
        <f>IFERROR(VLOOKUP($A456,#REF!,6,FALSE),"")</f>
        <v/>
      </c>
    </row>
    <row r="457" spans="14:17" x14ac:dyDescent="0.3">
      <c r="N457" t="str">
        <f>IFERROR(VLOOKUP($A457,#REF!,13,FALSE),"")</f>
        <v/>
      </c>
      <c r="O457" t="str">
        <f>IFERROR(VLOOKUP($A457,#REF!,10,FALSE),"")</f>
        <v/>
      </c>
      <c r="P457" t="str">
        <f>IFERROR(VLOOKUP($A457,#REF!,7,FALSE),"")</f>
        <v/>
      </c>
      <c r="Q457" t="str">
        <f>IFERROR(VLOOKUP($A457,#REF!,6,FALSE),"")</f>
        <v/>
      </c>
    </row>
    <row r="458" spans="14:17" x14ac:dyDescent="0.3">
      <c r="N458" t="str">
        <f>IFERROR(VLOOKUP($A458,#REF!,13,FALSE),"")</f>
        <v/>
      </c>
      <c r="O458" t="str">
        <f>IFERROR(VLOOKUP($A458,#REF!,10,FALSE),"")</f>
        <v/>
      </c>
      <c r="P458" t="str">
        <f>IFERROR(VLOOKUP($A458,#REF!,7,FALSE),"")</f>
        <v/>
      </c>
      <c r="Q458" t="str">
        <f>IFERROR(VLOOKUP($A458,#REF!,6,FALSE),"")</f>
        <v/>
      </c>
    </row>
    <row r="459" spans="14:17" x14ac:dyDescent="0.3">
      <c r="N459" t="str">
        <f>IFERROR(VLOOKUP($A459,#REF!,13,FALSE),"")</f>
        <v/>
      </c>
      <c r="O459" t="str">
        <f>IFERROR(VLOOKUP($A459,#REF!,10,FALSE),"")</f>
        <v/>
      </c>
      <c r="P459" t="str">
        <f>IFERROR(VLOOKUP($A459,#REF!,7,FALSE),"")</f>
        <v/>
      </c>
      <c r="Q459" t="str">
        <f>IFERROR(VLOOKUP($A459,#REF!,6,FALSE),"")</f>
        <v/>
      </c>
    </row>
    <row r="460" spans="14:17" x14ac:dyDescent="0.3">
      <c r="N460" t="str">
        <f>IFERROR(VLOOKUP($A460,#REF!,13,FALSE),"")</f>
        <v/>
      </c>
      <c r="O460" t="str">
        <f>IFERROR(VLOOKUP($A460,#REF!,10,FALSE),"")</f>
        <v/>
      </c>
      <c r="P460" t="str">
        <f>IFERROR(VLOOKUP($A460,#REF!,7,FALSE),"")</f>
        <v/>
      </c>
      <c r="Q460" t="str">
        <f>IFERROR(VLOOKUP($A460,#REF!,6,FALSE),"")</f>
        <v/>
      </c>
    </row>
    <row r="461" spans="14:17" x14ac:dyDescent="0.3">
      <c r="N461" t="str">
        <f>IFERROR(VLOOKUP($A461,#REF!,13,FALSE),"")</f>
        <v/>
      </c>
      <c r="O461" t="str">
        <f>IFERROR(VLOOKUP($A461,#REF!,10,FALSE),"")</f>
        <v/>
      </c>
      <c r="P461" t="str">
        <f>IFERROR(VLOOKUP($A461,#REF!,7,FALSE),"")</f>
        <v/>
      </c>
      <c r="Q461" t="str">
        <f>IFERROR(VLOOKUP($A461,#REF!,6,FALSE),"")</f>
        <v/>
      </c>
    </row>
    <row r="462" spans="14:17" x14ac:dyDescent="0.3">
      <c r="N462" t="str">
        <f>IFERROR(VLOOKUP($A462,#REF!,13,FALSE),"")</f>
        <v/>
      </c>
      <c r="O462" t="str">
        <f>IFERROR(VLOOKUP($A462,#REF!,10,FALSE),"")</f>
        <v/>
      </c>
      <c r="P462" t="str">
        <f>IFERROR(VLOOKUP($A462,#REF!,7,FALSE),"")</f>
        <v/>
      </c>
      <c r="Q462" t="str">
        <f>IFERROR(VLOOKUP($A462,#REF!,6,FALSE),"")</f>
        <v/>
      </c>
    </row>
    <row r="463" spans="14:17" x14ac:dyDescent="0.3">
      <c r="N463" t="str">
        <f>IFERROR(VLOOKUP($A463,#REF!,13,FALSE),"")</f>
        <v/>
      </c>
      <c r="O463" t="str">
        <f>IFERROR(VLOOKUP($A463,#REF!,10,FALSE),"")</f>
        <v/>
      </c>
      <c r="P463" t="str">
        <f>IFERROR(VLOOKUP($A463,#REF!,7,FALSE),"")</f>
        <v/>
      </c>
      <c r="Q463" t="str">
        <f>IFERROR(VLOOKUP($A463,#REF!,6,FALSE),"")</f>
        <v/>
      </c>
    </row>
    <row r="464" spans="14:17" x14ac:dyDescent="0.3">
      <c r="N464" t="str">
        <f>IFERROR(VLOOKUP($A464,#REF!,13,FALSE),"")</f>
        <v/>
      </c>
      <c r="O464" t="str">
        <f>IFERROR(VLOOKUP($A464,#REF!,10,FALSE),"")</f>
        <v/>
      </c>
      <c r="P464" t="str">
        <f>IFERROR(VLOOKUP($A464,#REF!,7,FALSE),"")</f>
        <v/>
      </c>
      <c r="Q464" t="str">
        <f>IFERROR(VLOOKUP($A464,#REF!,6,FALSE),"")</f>
        <v/>
      </c>
    </row>
    <row r="465" spans="14:17" x14ac:dyDescent="0.3">
      <c r="N465" t="str">
        <f>IFERROR(VLOOKUP($A465,#REF!,13,FALSE),"")</f>
        <v/>
      </c>
      <c r="O465" t="str">
        <f>IFERROR(VLOOKUP($A465,#REF!,10,FALSE),"")</f>
        <v/>
      </c>
      <c r="P465" t="str">
        <f>IFERROR(VLOOKUP($A465,#REF!,7,FALSE),"")</f>
        <v/>
      </c>
      <c r="Q465" t="str">
        <f>IFERROR(VLOOKUP($A465,#REF!,6,FALSE),"")</f>
        <v/>
      </c>
    </row>
    <row r="466" spans="14:17" x14ac:dyDescent="0.3">
      <c r="N466" t="str">
        <f>IFERROR(VLOOKUP($A466,#REF!,13,FALSE),"")</f>
        <v/>
      </c>
      <c r="O466" t="str">
        <f>IFERROR(VLOOKUP($A466,#REF!,10,FALSE),"")</f>
        <v/>
      </c>
      <c r="P466" t="str">
        <f>IFERROR(VLOOKUP($A466,#REF!,7,FALSE),"")</f>
        <v/>
      </c>
      <c r="Q466" t="str">
        <f>IFERROR(VLOOKUP($A466,#REF!,6,FALSE),"")</f>
        <v/>
      </c>
    </row>
    <row r="467" spans="14:17" x14ac:dyDescent="0.3">
      <c r="N467" t="str">
        <f>IFERROR(VLOOKUP($A467,#REF!,13,FALSE),"")</f>
        <v/>
      </c>
      <c r="O467" t="str">
        <f>IFERROR(VLOOKUP($A467,#REF!,10,FALSE),"")</f>
        <v/>
      </c>
      <c r="P467" t="str">
        <f>IFERROR(VLOOKUP($A467,#REF!,7,FALSE),"")</f>
        <v/>
      </c>
      <c r="Q467" t="str">
        <f>IFERROR(VLOOKUP($A467,#REF!,6,FALSE),"")</f>
        <v/>
      </c>
    </row>
    <row r="468" spans="14:17" x14ac:dyDescent="0.3">
      <c r="N468" t="str">
        <f>IFERROR(VLOOKUP($A468,#REF!,13,FALSE),"")</f>
        <v/>
      </c>
      <c r="O468" t="str">
        <f>IFERROR(VLOOKUP($A468,#REF!,10,FALSE),"")</f>
        <v/>
      </c>
      <c r="P468" t="str">
        <f>IFERROR(VLOOKUP($A468,#REF!,7,FALSE),"")</f>
        <v/>
      </c>
      <c r="Q468" t="str">
        <f>IFERROR(VLOOKUP($A468,#REF!,6,FALSE),"")</f>
        <v/>
      </c>
    </row>
    <row r="469" spans="14:17" x14ac:dyDescent="0.3">
      <c r="N469" t="str">
        <f>IFERROR(VLOOKUP($A469,#REF!,13,FALSE),"")</f>
        <v/>
      </c>
      <c r="O469" t="str">
        <f>IFERROR(VLOOKUP($A469,#REF!,10,FALSE),"")</f>
        <v/>
      </c>
      <c r="P469" t="str">
        <f>IFERROR(VLOOKUP($A469,#REF!,7,FALSE),"")</f>
        <v/>
      </c>
      <c r="Q469" t="str">
        <f>IFERROR(VLOOKUP($A469,#REF!,6,FALSE),"")</f>
        <v/>
      </c>
    </row>
    <row r="470" spans="14:17" x14ac:dyDescent="0.3">
      <c r="N470" t="str">
        <f>IFERROR(VLOOKUP($A470,#REF!,13,FALSE),"")</f>
        <v/>
      </c>
      <c r="O470" t="str">
        <f>IFERROR(VLOOKUP($A470,#REF!,10,FALSE),"")</f>
        <v/>
      </c>
      <c r="P470" t="str">
        <f>IFERROR(VLOOKUP($A470,#REF!,7,FALSE),"")</f>
        <v/>
      </c>
      <c r="Q470" t="str">
        <f>IFERROR(VLOOKUP($A470,#REF!,6,FALSE),"")</f>
        <v/>
      </c>
    </row>
    <row r="471" spans="14:17" x14ac:dyDescent="0.3">
      <c r="N471" t="str">
        <f>IFERROR(VLOOKUP($A471,#REF!,13,FALSE),"")</f>
        <v/>
      </c>
      <c r="O471" t="str">
        <f>IFERROR(VLOOKUP($A471,#REF!,10,FALSE),"")</f>
        <v/>
      </c>
      <c r="P471" t="str">
        <f>IFERROR(VLOOKUP($A471,#REF!,7,FALSE),"")</f>
        <v/>
      </c>
      <c r="Q471" t="str">
        <f>IFERROR(VLOOKUP($A471,#REF!,6,FALSE),"")</f>
        <v/>
      </c>
    </row>
    <row r="472" spans="14:17" x14ac:dyDescent="0.3">
      <c r="N472" t="str">
        <f>IFERROR(VLOOKUP($A472,#REF!,13,FALSE),"")</f>
        <v/>
      </c>
      <c r="O472" t="str">
        <f>IFERROR(VLOOKUP($A472,#REF!,10,FALSE),"")</f>
        <v/>
      </c>
      <c r="P472" t="str">
        <f>IFERROR(VLOOKUP($A472,#REF!,7,FALSE),"")</f>
        <v/>
      </c>
      <c r="Q472" t="str">
        <f>IFERROR(VLOOKUP($A472,#REF!,6,FALSE),"")</f>
        <v/>
      </c>
    </row>
    <row r="473" spans="14:17" x14ac:dyDescent="0.3">
      <c r="N473" t="str">
        <f>IFERROR(VLOOKUP($A473,#REF!,13,FALSE),"")</f>
        <v/>
      </c>
      <c r="O473" t="str">
        <f>IFERROR(VLOOKUP($A473,#REF!,10,FALSE),"")</f>
        <v/>
      </c>
      <c r="P473" t="str">
        <f>IFERROR(VLOOKUP($A473,#REF!,7,FALSE),"")</f>
        <v/>
      </c>
      <c r="Q473" t="str">
        <f>IFERROR(VLOOKUP($A473,#REF!,6,FALSE),"")</f>
        <v/>
      </c>
    </row>
    <row r="474" spans="14:17" x14ac:dyDescent="0.3">
      <c r="N474" t="str">
        <f>IFERROR(VLOOKUP($A474,#REF!,13,FALSE),"")</f>
        <v/>
      </c>
      <c r="O474" t="str">
        <f>IFERROR(VLOOKUP($A474,#REF!,10,FALSE),"")</f>
        <v/>
      </c>
      <c r="P474" t="str">
        <f>IFERROR(VLOOKUP($A474,#REF!,7,FALSE),"")</f>
        <v/>
      </c>
      <c r="Q474" t="str">
        <f>IFERROR(VLOOKUP($A474,#REF!,6,FALSE),"")</f>
        <v/>
      </c>
    </row>
    <row r="475" spans="14:17" x14ac:dyDescent="0.3">
      <c r="N475" t="str">
        <f>IFERROR(VLOOKUP($A475,#REF!,13,FALSE),"")</f>
        <v/>
      </c>
      <c r="O475" t="str">
        <f>IFERROR(VLOOKUP($A475,#REF!,10,FALSE),"")</f>
        <v/>
      </c>
      <c r="P475" t="str">
        <f>IFERROR(VLOOKUP($A475,#REF!,7,FALSE),"")</f>
        <v/>
      </c>
      <c r="Q475" t="str">
        <f>IFERROR(VLOOKUP($A475,#REF!,6,FALSE),"")</f>
        <v/>
      </c>
    </row>
    <row r="476" spans="14:17" x14ac:dyDescent="0.3">
      <c r="N476" t="str">
        <f>IFERROR(VLOOKUP($A476,#REF!,13,FALSE),"")</f>
        <v/>
      </c>
      <c r="O476" t="str">
        <f>IFERROR(VLOOKUP($A476,#REF!,10,FALSE),"")</f>
        <v/>
      </c>
      <c r="P476" t="str">
        <f>IFERROR(VLOOKUP($A476,#REF!,7,FALSE),"")</f>
        <v/>
      </c>
      <c r="Q476" t="str">
        <f>IFERROR(VLOOKUP($A476,#REF!,6,FALSE),"")</f>
        <v/>
      </c>
    </row>
    <row r="477" spans="14:17" x14ac:dyDescent="0.3">
      <c r="N477" t="str">
        <f>IFERROR(VLOOKUP($A477,#REF!,13,FALSE),"")</f>
        <v/>
      </c>
      <c r="O477" t="str">
        <f>IFERROR(VLOOKUP($A477,#REF!,10,FALSE),"")</f>
        <v/>
      </c>
      <c r="P477" t="str">
        <f>IFERROR(VLOOKUP($A477,#REF!,7,FALSE),"")</f>
        <v/>
      </c>
      <c r="Q477" t="str">
        <f>IFERROR(VLOOKUP($A477,#REF!,6,FALSE),"")</f>
        <v/>
      </c>
    </row>
    <row r="478" spans="14:17" x14ac:dyDescent="0.3">
      <c r="N478" t="str">
        <f>IFERROR(VLOOKUP($A478,#REF!,13,FALSE),"")</f>
        <v/>
      </c>
      <c r="O478" t="str">
        <f>IFERROR(VLOOKUP($A478,#REF!,10,FALSE),"")</f>
        <v/>
      </c>
      <c r="P478" t="str">
        <f>IFERROR(VLOOKUP($A478,#REF!,7,FALSE),"")</f>
        <v/>
      </c>
      <c r="Q478" t="str">
        <f>IFERROR(VLOOKUP($A478,#REF!,6,FALSE),"")</f>
        <v/>
      </c>
    </row>
    <row r="479" spans="14:17" x14ac:dyDescent="0.3">
      <c r="N479" t="str">
        <f>IFERROR(VLOOKUP($A479,#REF!,13,FALSE),"")</f>
        <v/>
      </c>
      <c r="O479" t="str">
        <f>IFERROR(VLOOKUP($A479,#REF!,10,FALSE),"")</f>
        <v/>
      </c>
      <c r="P479" t="str">
        <f>IFERROR(VLOOKUP($A479,#REF!,7,FALSE),"")</f>
        <v/>
      </c>
      <c r="Q479" t="str">
        <f>IFERROR(VLOOKUP($A479,#REF!,6,FALSE),"")</f>
        <v/>
      </c>
    </row>
    <row r="480" spans="14:17" x14ac:dyDescent="0.3">
      <c r="N480" t="str">
        <f>IFERROR(VLOOKUP($A480,#REF!,13,FALSE),"")</f>
        <v/>
      </c>
      <c r="O480" t="str">
        <f>IFERROR(VLOOKUP($A480,#REF!,10,FALSE),"")</f>
        <v/>
      </c>
      <c r="P480" t="str">
        <f>IFERROR(VLOOKUP($A480,#REF!,7,FALSE),"")</f>
        <v/>
      </c>
      <c r="Q480" t="str">
        <f>IFERROR(VLOOKUP($A480,#REF!,6,FALSE),"")</f>
        <v/>
      </c>
    </row>
    <row r="481" spans="14:17" x14ac:dyDescent="0.3">
      <c r="N481" t="str">
        <f>IFERROR(VLOOKUP($A481,#REF!,13,FALSE),"")</f>
        <v/>
      </c>
      <c r="O481" t="str">
        <f>IFERROR(VLOOKUP($A481,#REF!,10,FALSE),"")</f>
        <v/>
      </c>
      <c r="P481" t="str">
        <f>IFERROR(VLOOKUP($A481,#REF!,7,FALSE),"")</f>
        <v/>
      </c>
      <c r="Q481" t="str">
        <f>IFERROR(VLOOKUP($A481,#REF!,6,FALSE),"")</f>
        <v/>
      </c>
    </row>
    <row r="482" spans="14:17" x14ac:dyDescent="0.3">
      <c r="N482" t="str">
        <f>IFERROR(VLOOKUP($A482,#REF!,13,FALSE),"")</f>
        <v/>
      </c>
      <c r="O482" t="str">
        <f>IFERROR(VLOOKUP($A482,#REF!,10,FALSE),"")</f>
        <v/>
      </c>
      <c r="P482" t="str">
        <f>IFERROR(VLOOKUP($A482,#REF!,7,FALSE),"")</f>
        <v/>
      </c>
      <c r="Q482" t="str">
        <f>IFERROR(VLOOKUP($A482,#REF!,6,FALSE),"")</f>
        <v/>
      </c>
    </row>
    <row r="483" spans="14:17" x14ac:dyDescent="0.3">
      <c r="N483" t="str">
        <f>IFERROR(VLOOKUP($A483,#REF!,13,FALSE),"")</f>
        <v/>
      </c>
      <c r="O483" t="str">
        <f>IFERROR(VLOOKUP($A483,#REF!,10,FALSE),"")</f>
        <v/>
      </c>
      <c r="P483" t="str">
        <f>IFERROR(VLOOKUP($A483,#REF!,7,FALSE),"")</f>
        <v/>
      </c>
      <c r="Q483" t="str">
        <f>IFERROR(VLOOKUP($A483,#REF!,6,FALSE),"")</f>
        <v/>
      </c>
    </row>
    <row r="484" spans="14:17" x14ac:dyDescent="0.3">
      <c r="N484" t="str">
        <f>IFERROR(VLOOKUP($A484,#REF!,13,FALSE),"")</f>
        <v/>
      </c>
      <c r="O484" t="str">
        <f>IFERROR(VLOOKUP($A484,#REF!,10,FALSE),"")</f>
        <v/>
      </c>
      <c r="P484" t="str">
        <f>IFERROR(VLOOKUP($A484,#REF!,7,FALSE),"")</f>
        <v/>
      </c>
      <c r="Q484" t="str">
        <f>IFERROR(VLOOKUP($A484,#REF!,6,FALSE),"")</f>
        <v/>
      </c>
    </row>
    <row r="485" spans="14:17" x14ac:dyDescent="0.3">
      <c r="N485" t="str">
        <f>IFERROR(VLOOKUP($A485,#REF!,13,FALSE),"")</f>
        <v/>
      </c>
      <c r="O485" t="str">
        <f>IFERROR(VLOOKUP($A485,#REF!,10,FALSE),"")</f>
        <v/>
      </c>
      <c r="P485" t="str">
        <f>IFERROR(VLOOKUP($A485,#REF!,7,FALSE),"")</f>
        <v/>
      </c>
      <c r="Q485" t="str">
        <f>IFERROR(VLOOKUP($A485,#REF!,6,FALSE),"")</f>
        <v/>
      </c>
    </row>
    <row r="486" spans="14:17" x14ac:dyDescent="0.3">
      <c r="N486" t="str">
        <f>IFERROR(VLOOKUP($A486,#REF!,13,FALSE),"")</f>
        <v/>
      </c>
      <c r="O486" t="str">
        <f>IFERROR(VLOOKUP($A486,#REF!,10,FALSE),"")</f>
        <v/>
      </c>
      <c r="P486" t="str">
        <f>IFERROR(VLOOKUP($A486,#REF!,7,FALSE),"")</f>
        <v/>
      </c>
      <c r="Q486" t="str">
        <f>IFERROR(VLOOKUP($A486,#REF!,6,FALSE),"")</f>
        <v/>
      </c>
    </row>
    <row r="487" spans="14:17" x14ac:dyDescent="0.3">
      <c r="N487" t="str">
        <f>IFERROR(VLOOKUP($A487,#REF!,13,FALSE),"")</f>
        <v/>
      </c>
      <c r="O487" t="str">
        <f>IFERROR(VLOOKUP($A487,#REF!,10,FALSE),"")</f>
        <v/>
      </c>
      <c r="P487" t="str">
        <f>IFERROR(VLOOKUP($A487,#REF!,7,FALSE),"")</f>
        <v/>
      </c>
      <c r="Q487" t="str">
        <f>IFERROR(VLOOKUP($A487,#REF!,6,FALSE),"")</f>
        <v/>
      </c>
    </row>
    <row r="488" spans="14:17" x14ac:dyDescent="0.3">
      <c r="N488" t="str">
        <f>IFERROR(VLOOKUP($A488,#REF!,13,FALSE),"")</f>
        <v/>
      </c>
      <c r="O488" t="str">
        <f>IFERROR(VLOOKUP($A488,#REF!,10,FALSE),"")</f>
        <v/>
      </c>
      <c r="P488" t="str">
        <f>IFERROR(VLOOKUP($A488,#REF!,7,FALSE),"")</f>
        <v/>
      </c>
      <c r="Q488" t="str">
        <f>IFERROR(VLOOKUP($A488,#REF!,6,FALSE),"")</f>
        <v/>
      </c>
    </row>
    <row r="489" spans="14:17" x14ac:dyDescent="0.3">
      <c r="N489" t="str">
        <f>IFERROR(VLOOKUP($A489,#REF!,13,FALSE),"")</f>
        <v/>
      </c>
      <c r="O489" t="str">
        <f>IFERROR(VLOOKUP($A489,#REF!,10,FALSE),"")</f>
        <v/>
      </c>
      <c r="P489" t="str">
        <f>IFERROR(VLOOKUP($A489,#REF!,7,FALSE),"")</f>
        <v/>
      </c>
      <c r="Q489" t="str">
        <f>IFERROR(VLOOKUP($A489,#REF!,6,FALSE),"")</f>
        <v/>
      </c>
    </row>
    <row r="490" spans="14:17" x14ac:dyDescent="0.3">
      <c r="N490" t="str">
        <f>IFERROR(VLOOKUP($A490,#REF!,13,FALSE),"")</f>
        <v/>
      </c>
      <c r="O490" t="str">
        <f>IFERROR(VLOOKUP($A490,#REF!,10,FALSE),"")</f>
        <v/>
      </c>
      <c r="P490" t="str">
        <f>IFERROR(VLOOKUP($A490,#REF!,7,FALSE),"")</f>
        <v/>
      </c>
      <c r="Q490" t="str">
        <f>IFERROR(VLOOKUP($A490,#REF!,6,FALSE),"")</f>
        <v/>
      </c>
    </row>
    <row r="491" spans="14:17" x14ac:dyDescent="0.3">
      <c r="N491" t="str">
        <f>IFERROR(VLOOKUP($A491,#REF!,13,FALSE),"")</f>
        <v/>
      </c>
      <c r="O491" t="str">
        <f>IFERROR(VLOOKUP($A491,#REF!,10,FALSE),"")</f>
        <v/>
      </c>
      <c r="P491" t="str">
        <f>IFERROR(VLOOKUP($A491,#REF!,7,FALSE),"")</f>
        <v/>
      </c>
      <c r="Q491" t="str">
        <f>IFERROR(VLOOKUP($A491,#REF!,6,FALSE),"")</f>
        <v/>
      </c>
    </row>
    <row r="492" spans="14:17" x14ac:dyDescent="0.3">
      <c r="N492" t="str">
        <f>IFERROR(VLOOKUP($A492,#REF!,13,FALSE),"")</f>
        <v/>
      </c>
      <c r="O492" t="str">
        <f>IFERROR(VLOOKUP($A492,#REF!,10,FALSE),"")</f>
        <v/>
      </c>
      <c r="P492" t="str">
        <f>IFERROR(VLOOKUP($A492,#REF!,7,FALSE),"")</f>
        <v/>
      </c>
      <c r="Q492" t="str">
        <f>IFERROR(VLOOKUP($A492,#REF!,6,FALSE),"")</f>
        <v/>
      </c>
    </row>
    <row r="493" spans="14:17" x14ac:dyDescent="0.3">
      <c r="N493" t="str">
        <f>IFERROR(VLOOKUP($A493,#REF!,13,FALSE),"")</f>
        <v/>
      </c>
      <c r="O493" t="str">
        <f>IFERROR(VLOOKUP($A493,#REF!,10,FALSE),"")</f>
        <v/>
      </c>
      <c r="P493" t="str">
        <f>IFERROR(VLOOKUP($A493,#REF!,7,FALSE),"")</f>
        <v/>
      </c>
      <c r="Q493" t="str">
        <f>IFERROR(VLOOKUP($A493,#REF!,6,FALSE),"")</f>
        <v/>
      </c>
    </row>
    <row r="494" spans="14:17" x14ac:dyDescent="0.3">
      <c r="N494" t="str">
        <f>IFERROR(VLOOKUP($A494,#REF!,13,FALSE),"")</f>
        <v/>
      </c>
      <c r="O494" t="str">
        <f>IFERROR(VLOOKUP($A494,#REF!,10,FALSE),"")</f>
        <v/>
      </c>
      <c r="P494" t="str">
        <f>IFERROR(VLOOKUP($A494,#REF!,7,FALSE),"")</f>
        <v/>
      </c>
      <c r="Q494" t="str">
        <f>IFERROR(VLOOKUP($A494,#REF!,6,FALSE),"")</f>
        <v/>
      </c>
    </row>
    <row r="495" spans="14:17" x14ac:dyDescent="0.3">
      <c r="N495" t="str">
        <f>IFERROR(VLOOKUP($A495,#REF!,13,FALSE),"")</f>
        <v/>
      </c>
      <c r="O495" t="str">
        <f>IFERROR(VLOOKUP($A495,#REF!,10,FALSE),"")</f>
        <v/>
      </c>
      <c r="P495" t="str">
        <f>IFERROR(VLOOKUP($A495,#REF!,7,FALSE),"")</f>
        <v/>
      </c>
      <c r="Q495" t="str">
        <f>IFERROR(VLOOKUP($A495,#REF!,6,FALSE),"")</f>
        <v/>
      </c>
    </row>
    <row r="496" spans="14:17" x14ac:dyDescent="0.3">
      <c r="N496" t="str">
        <f>IFERROR(VLOOKUP($A496,#REF!,13,FALSE),"")</f>
        <v/>
      </c>
      <c r="O496" t="str">
        <f>IFERROR(VLOOKUP($A496,#REF!,10,FALSE),"")</f>
        <v/>
      </c>
      <c r="P496" t="str">
        <f>IFERROR(VLOOKUP($A496,#REF!,7,FALSE),"")</f>
        <v/>
      </c>
      <c r="Q496" t="str">
        <f>IFERROR(VLOOKUP($A496,#REF!,6,FALSE),"")</f>
        <v/>
      </c>
    </row>
    <row r="497" spans="14:17" x14ac:dyDescent="0.3">
      <c r="N497" t="str">
        <f>IFERROR(VLOOKUP($A497,#REF!,13,FALSE),"")</f>
        <v/>
      </c>
      <c r="O497" t="str">
        <f>IFERROR(VLOOKUP($A497,#REF!,10,FALSE),"")</f>
        <v/>
      </c>
      <c r="P497" t="str">
        <f>IFERROR(VLOOKUP($A497,#REF!,7,FALSE),"")</f>
        <v/>
      </c>
      <c r="Q497" t="str">
        <f>IFERROR(VLOOKUP($A497,#REF!,6,FALSE),"")</f>
        <v/>
      </c>
    </row>
    <row r="498" spans="14:17" x14ac:dyDescent="0.3">
      <c r="N498" t="str">
        <f>IFERROR(VLOOKUP($A498,#REF!,13,FALSE),"")</f>
        <v/>
      </c>
      <c r="O498" t="str">
        <f>IFERROR(VLOOKUP($A498,#REF!,10,FALSE),"")</f>
        <v/>
      </c>
      <c r="P498" t="str">
        <f>IFERROR(VLOOKUP($A498,#REF!,7,FALSE),"")</f>
        <v/>
      </c>
      <c r="Q498" t="str">
        <f>IFERROR(VLOOKUP($A498,#REF!,6,FALSE),"")</f>
        <v/>
      </c>
    </row>
    <row r="499" spans="14:17" x14ac:dyDescent="0.3">
      <c r="N499" t="str">
        <f>IFERROR(VLOOKUP($A499,#REF!,13,FALSE),"")</f>
        <v/>
      </c>
      <c r="O499" t="str">
        <f>IFERROR(VLOOKUP($A499,#REF!,10,FALSE),"")</f>
        <v/>
      </c>
      <c r="P499" t="str">
        <f>IFERROR(VLOOKUP($A499,#REF!,7,FALSE),"")</f>
        <v/>
      </c>
      <c r="Q499" t="str">
        <f>IFERROR(VLOOKUP($A499,#REF!,6,FALSE),"")</f>
        <v/>
      </c>
    </row>
    <row r="500" spans="14:17" x14ac:dyDescent="0.3">
      <c r="N500" t="str">
        <f>IFERROR(VLOOKUP($A500,#REF!,13,FALSE),"")</f>
        <v/>
      </c>
      <c r="O500" t="str">
        <f>IFERROR(VLOOKUP($A500,#REF!,10,FALSE),"")</f>
        <v/>
      </c>
      <c r="P500" t="str">
        <f>IFERROR(VLOOKUP($A500,#REF!,7,FALSE),"")</f>
        <v/>
      </c>
      <c r="Q500" t="str">
        <f>IFERROR(VLOOKUP($A500,#REF!,6,FALSE),"")</f>
        <v/>
      </c>
    </row>
    <row r="501" spans="14:17" x14ac:dyDescent="0.3">
      <c r="N501" t="str">
        <f>IFERROR(VLOOKUP($A501,#REF!,13,FALSE),"")</f>
        <v/>
      </c>
      <c r="O501" t="str">
        <f>IFERROR(VLOOKUP($A501,#REF!,10,FALSE),"")</f>
        <v/>
      </c>
      <c r="P501" t="str">
        <f>IFERROR(VLOOKUP($A501,#REF!,7,FALSE),"")</f>
        <v/>
      </c>
      <c r="Q501" t="str">
        <f>IFERROR(VLOOKUP($A501,#REF!,6,FALSE),"")</f>
        <v/>
      </c>
    </row>
    <row r="502" spans="14:17" x14ac:dyDescent="0.3">
      <c r="N502" t="str">
        <f>IFERROR(VLOOKUP($A502,#REF!,13,FALSE),"")</f>
        <v/>
      </c>
      <c r="O502" t="str">
        <f>IFERROR(VLOOKUP($A502,#REF!,10,FALSE),"")</f>
        <v/>
      </c>
      <c r="P502" t="str">
        <f>IFERROR(VLOOKUP($A502,#REF!,7,FALSE),"")</f>
        <v/>
      </c>
      <c r="Q502" t="str">
        <f>IFERROR(VLOOKUP($A502,#REF!,6,FALSE),"")</f>
        <v/>
      </c>
    </row>
    <row r="503" spans="14:17" x14ac:dyDescent="0.3">
      <c r="N503" t="str">
        <f>IFERROR(VLOOKUP($A503,#REF!,13,FALSE),"")</f>
        <v/>
      </c>
      <c r="O503" t="str">
        <f>IFERROR(VLOOKUP($A503,#REF!,10,FALSE),"")</f>
        <v/>
      </c>
      <c r="P503" t="str">
        <f>IFERROR(VLOOKUP($A503,#REF!,7,FALSE),"")</f>
        <v/>
      </c>
      <c r="Q503" t="str">
        <f>IFERROR(VLOOKUP($A503,#REF!,6,FALSE),"")</f>
        <v/>
      </c>
    </row>
    <row r="504" spans="14:17" x14ac:dyDescent="0.3">
      <c r="N504" t="str">
        <f>IFERROR(VLOOKUP($A504,#REF!,13,FALSE),"")</f>
        <v/>
      </c>
      <c r="O504" t="str">
        <f>IFERROR(VLOOKUP($A504,#REF!,10,FALSE),"")</f>
        <v/>
      </c>
      <c r="P504" t="str">
        <f>IFERROR(VLOOKUP($A504,#REF!,7,FALSE),"")</f>
        <v/>
      </c>
      <c r="Q504" t="str">
        <f>IFERROR(VLOOKUP($A504,#REF!,6,FALSE),"")</f>
        <v/>
      </c>
    </row>
    <row r="505" spans="14:17" x14ac:dyDescent="0.3">
      <c r="N505" t="str">
        <f>IFERROR(VLOOKUP($A505,#REF!,13,FALSE),"")</f>
        <v/>
      </c>
      <c r="O505" t="str">
        <f>IFERROR(VLOOKUP($A505,#REF!,10,FALSE),"")</f>
        <v/>
      </c>
      <c r="P505" t="str">
        <f>IFERROR(VLOOKUP($A505,#REF!,7,FALSE),"")</f>
        <v/>
      </c>
      <c r="Q505" t="str">
        <f>IFERROR(VLOOKUP($A505,#REF!,6,FALSE),"")</f>
        <v/>
      </c>
    </row>
    <row r="506" spans="14:17" x14ac:dyDescent="0.3">
      <c r="N506" t="str">
        <f>IFERROR(VLOOKUP($A506,#REF!,13,FALSE),"")</f>
        <v/>
      </c>
      <c r="O506" t="str">
        <f>IFERROR(VLOOKUP($A506,#REF!,10,FALSE),"")</f>
        <v/>
      </c>
      <c r="P506" t="str">
        <f>IFERROR(VLOOKUP($A506,#REF!,7,FALSE),"")</f>
        <v/>
      </c>
      <c r="Q506" t="str">
        <f>IFERROR(VLOOKUP($A506,#REF!,6,FALSE),"")</f>
        <v/>
      </c>
    </row>
    <row r="507" spans="14:17" x14ac:dyDescent="0.3">
      <c r="N507" t="str">
        <f>IFERROR(VLOOKUP($A507,#REF!,13,FALSE),"")</f>
        <v/>
      </c>
      <c r="O507" t="str">
        <f>IFERROR(VLOOKUP($A507,#REF!,10,FALSE),"")</f>
        <v/>
      </c>
      <c r="P507" t="str">
        <f>IFERROR(VLOOKUP($A507,#REF!,7,FALSE),"")</f>
        <v/>
      </c>
      <c r="Q507" t="str">
        <f>IFERROR(VLOOKUP($A507,#REF!,6,FALSE),"")</f>
        <v/>
      </c>
    </row>
    <row r="508" spans="14:17" x14ac:dyDescent="0.3">
      <c r="N508" t="str">
        <f>IFERROR(VLOOKUP($A508,#REF!,13,FALSE),"")</f>
        <v/>
      </c>
      <c r="O508" t="str">
        <f>IFERROR(VLOOKUP($A508,#REF!,10,FALSE),"")</f>
        <v/>
      </c>
      <c r="P508" t="str">
        <f>IFERROR(VLOOKUP($A508,#REF!,7,FALSE),"")</f>
        <v/>
      </c>
      <c r="Q508" t="str">
        <f>IFERROR(VLOOKUP($A508,#REF!,6,FALSE),"")</f>
        <v/>
      </c>
    </row>
    <row r="509" spans="14:17" x14ac:dyDescent="0.3">
      <c r="N509" t="str">
        <f>IFERROR(VLOOKUP($A509,#REF!,13,FALSE),"")</f>
        <v/>
      </c>
      <c r="O509" t="str">
        <f>IFERROR(VLOOKUP($A509,#REF!,10,FALSE),"")</f>
        <v/>
      </c>
      <c r="P509" t="str">
        <f>IFERROR(VLOOKUP($A509,#REF!,7,FALSE),"")</f>
        <v/>
      </c>
      <c r="Q509" t="str">
        <f>IFERROR(VLOOKUP($A509,#REF!,6,FALSE),"")</f>
        <v/>
      </c>
    </row>
    <row r="510" spans="14:17" x14ac:dyDescent="0.3">
      <c r="N510" t="str">
        <f>IFERROR(VLOOKUP($A510,#REF!,13,FALSE),"")</f>
        <v/>
      </c>
      <c r="O510" t="str">
        <f>IFERROR(VLOOKUP($A510,#REF!,10,FALSE),"")</f>
        <v/>
      </c>
      <c r="P510" t="str">
        <f>IFERROR(VLOOKUP($A510,#REF!,7,FALSE),"")</f>
        <v/>
      </c>
      <c r="Q510" t="str">
        <f>IFERROR(VLOOKUP($A510,#REF!,6,FALSE),"")</f>
        <v/>
      </c>
    </row>
    <row r="511" spans="14:17" x14ac:dyDescent="0.3">
      <c r="N511" t="str">
        <f>IFERROR(VLOOKUP($A511,#REF!,13,FALSE),"")</f>
        <v/>
      </c>
      <c r="O511" t="str">
        <f>IFERROR(VLOOKUP($A511,#REF!,10,FALSE),"")</f>
        <v/>
      </c>
      <c r="P511" t="str">
        <f>IFERROR(VLOOKUP($A511,#REF!,7,FALSE),"")</f>
        <v/>
      </c>
      <c r="Q511" t="str">
        <f>IFERROR(VLOOKUP($A511,#REF!,6,FALSE),"")</f>
        <v/>
      </c>
    </row>
    <row r="512" spans="14:17" x14ac:dyDescent="0.3">
      <c r="N512" t="str">
        <f>IFERROR(VLOOKUP($A512,#REF!,13,FALSE),"")</f>
        <v/>
      </c>
      <c r="O512" t="str">
        <f>IFERROR(VLOOKUP($A512,#REF!,10,FALSE),"")</f>
        <v/>
      </c>
      <c r="P512" t="str">
        <f>IFERROR(VLOOKUP($A512,#REF!,7,FALSE),"")</f>
        <v/>
      </c>
      <c r="Q512" t="str">
        <f>IFERROR(VLOOKUP($A512,#REF!,6,FALSE),"")</f>
        <v/>
      </c>
    </row>
    <row r="513" spans="14:17" x14ac:dyDescent="0.3">
      <c r="N513" t="str">
        <f>IFERROR(VLOOKUP($A513,#REF!,13,FALSE),"")</f>
        <v/>
      </c>
      <c r="O513" t="str">
        <f>IFERROR(VLOOKUP($A513,#REF!,10,FALSE),"")</f>
        <v/>
      </c>
      <c r="P513" t="str">
        <f>IFERROR(VLOOKUP($A513,#REF!,7,FALSE),"")</f>
        <v/>
      </c>
      <c r="Q513" t="str">
        <f>IFERROR(VLOOKUP($A513,#REF!,6,FALSE),"")</f>
        <v/>
      </c>
    </row>
    <row r="514" spans="14:17" x14ac:dyDescent="0.3">
      <c r="N514" t="str">
        <f>IFERROR(VLOOKUP($A514,#REF!,13,FALSE),"")</f>
        <v/>
      </c>
      <c r="O514" t="str">
        <f>IFERROR(VLOOKUP($A514,#REF!,10,FALSE),"")</f>
        <v/>
      </c>
      <c r="P514" t="str">
        <f>IFERROR(VLOOKUP($A514,#REF!,7,FALSE),"")</f>
        <v/>
      </c>
      <c r="Q514" t="str">
        <f>IFERROR(VLOOKUP($A514,#REF!,6,FALSE),"")</f>
        <v/>
      </c>
    </row>
    <row r="515" spans="14:17" x14ac:dyDescent="0.3">
      <c r="N515" t="str">
        <f>IFERROR(VLOOKUP($A515,#REF!,13,FALSE),"")</f>
        <v/>
      </c>
      <c r="O515" t="str">
        <f>IFERROR(VLOOKUP($A515,#REF!,10,FALSE),"")</f>
        <v/>
      </c>
      <c r="P515" t="str">
        <f>IFERROR(VLOOKUP($A515,#REF!,7,FALSE),"")</f>
        <v/>
      </c>
      <c r="Q515" t="str">
        <f>IFERROR(VLOOKUP($A515,#REF!,6,FALSE),"")</f>
        <v/>
      </c>
    </row>
    <row r="516" spans="14:17" x14ac:dyDescent="0.3">
      <c r="N516" t="str">
        <f>IFERROR(VLOOKUP($A516,#REF!,13,FALSE),"")</f>
        <v/>
      </c>
      <c r="O516" t="str">
        <f>IFERROR(VLOOKUP($A516,#REF!,10,FALSE),"")</f>
        <v/>
      </c>
      <c r="P516" t="str">
        <f>IFERROR(VLOOKUP($A516,#REF!,7,FALSE),"")</f>
        <v/>
      </c>
      <c r="Q516" t="str">
        <f>IFERROR(VLOOKUP($A516,#REF!,6,FALSE),"")</f>
        <v/>
      </c>
    </row>
    <row r="517" spans="14:17" x14ac:dyDescent="0.3">
      <c r="N517" t="str">
        <f>IFERROR(VLOOKUP($A517,#REF!,13,FALSE),"")</f>
        <v/>
      </c>
      <c r="O517" t="str">
        <f>IFERROR(VLOOKUP($A517,#REF!,10,FALSE),"")</f>
        <v/>
      </c>
      <c r="P517" t="str">
        <f>IFERROR(VLOOKUP($A517,#REF!,7,FALSE),"")</f>
        <v/>
      </c>
      <c r="Q517" t="str">
        <f>IFERROR(VLOOKUP($A517,#REF!,6,FALSE),"")</f>
        <v/>
      </c>
    </row>
    <row r="518" spans="14:17" x14ac:dyDescent="0.3">
      <c r="N518" t="str">
        <f>IFERROR(VLOOKUP($A518,#REF!,13,FALSE),"")</f>
        <v/>
      </c>
      <c r="O518" t="str">
        <f>IFERROR(VLOOKUP($A518,#REF!,10,FALSE),"")</f>
        <v/>
      </c>
      <c r="P518" t="str">
        <f>IFERROR(VLOOKUP($A518,#REF!,7,FALSE),"")</f>
        <v/>
      </c>
      <c r="Q518" t="str">
        <f>IFERROR(VLOOKUP($A518,#REF!,6,FALSE),"")</f>
        <v/>
      </c>
    </row>
    <row r="519" spans="14:17" x14ac:dyDescent="0.3">
      <c r="N519" t="str">
        <f>IFERROR(VLOOKUP($A519,#REF!,13,FALSE),"")</f>
        <v/>
      </c>
      <c r="O519" t="str">
        <f>IFERROR(VLOOKUP($A519,#REF!,10,FALSE),"")</f>
        <v/>
      </c>
      <c r="P519" t="str">
        <f>IFERROR(VLOOKUP($A519,#REF!,7,FALSE),"")</f>
        <v/>
      </c>
      <c r="Q519" t="str">
        <f>IFERROR(VLOOKUP($A519,#REF!,6,FALSE),"")</f>
        <v/>
      </c>
    </row>
    <row r="520" spans="14:17" x14ac:dyDescent="0.3">
      <c r="N520" t="str">
        <f>IFERROR(VLOOKUP($A520,#REF!,13,FALSE),"")</f>
        <v/>
      </c>
      <c r="O520" t="str">
        <f>IFERROR(VLOOKUP($A520,#REF!,10,FALSE),"")</f>
        <v/>
      </c>
      <c r="P520" t="str">
        <f>IFERROR(VLOOKUP($A520,#REF!,7,FALSE),"")</f>
        <v/>
      </c>
      <c r="Q520" t="str">
        <f>IFERROR(VLOOKUP($A520,#REF!,6,FALSE),"")</f>
        <v/>
      </c>
    </row>
    <row r="521" spans="14:17" x14ac:dyDescent="0.3">
      <c r="N521" t="str">
        <f>IFERROR(VLOOKUP($A521,#REF!,13,FALSE),"")</f>
        <v/>
      </c>
      <c r="O521" t="str">
        <f>IFERROR(VLOOKUP($A521,#REF!,10,FALSE),"")</f>
        <v/>
      </c>
      <c r="P521" t="str">
        <f>IFERROR(VLOOKUP($A521,#REF!,7,FALSE),"")</f>
        <v/>
      </c>
      <c r="Q521" t="str">
        <f>IFERROR(VLOOKUP($A521,#REF!,6,FALSE),"")</f>
        <v/>
      </c>
    </row>
    <row r="522" spans="14:17" x14ac:dyDescent="0.3">
      <c r="N522" t="str">
        <f>IFERROR(VLOOKUP($A522,#REF!,13,FALSE),"")</f>
        <v/>
      </c>
      <c r="O522" t="str">
        <f>IFERROR(VLOOKUP($A522,#REF!,10,FALSE),"")</f>
        <v/>
      </c>
      <c r="P522" t="str">
        <f>IFERROR(VLOOKUP($A522,#REF!,7,FALSE),"")</f>
        <v/>
      </c>
      <c r="Q522" t="str">
        <f>IFERROR(VLOOKUP($A522,#REF!,6,FALSE),"")</f>
        <v/>
      </c>
    </row>
    <row r="523" spans="14:17" x14ac:dyDescent="0.3">
      <c r="N523" t="str">
        <f>IFERROR(VLOOKUP($A523,#REF!,13,FALSE),"")</f>
        <v/>
      </c>
      <c r="O523" t="str">
        <f>IFERROR(VLOOKUP($A523,#REF!,10,FALSE),"")</f>
        <v/>
      </c>
      <c r="P523" t="str">
        <f>IFERROR(VLOOKUP($A523,#REF!,7,FALSE),"")</f>
        <v/>
      </c>
      <c r="Q523" t="str">
        <f>IFERROR(VLOOKUP($A523,#REF!,6,FALSE),"")</f>
        <v/>
      </c>
    </row>
    <row r="524" spans="14:17" x14ac:dyDescent="0.3">
      <c r="N524" t="str">
        <f>IFERROR(VLOOKUP($A524,#REF!,13,FALSE),"")</f>
        <v/>
      </c>
      <c r="O524" t="str">
        <f>IFERROR(VLOOKUP($A524,#REF!,10,FALSE),"")</f>
        <v/>
      </c>
      <c r="P524" t="str">
        <f>IFERROR(VLOOKUP($A524,#REF!,7,FALSE),"")</f>
        <v/>
      </c>
      <c r="Q524" t="str">
        <f>IFERROR(VLOOKUP($A524,#REF!,6,FALSE),"")</f>
        <v/>
      </c>
    </row>
    <row r="525" spans="14:17" x14ac:dyDescent="0.3">
      <c r="N525" t="str">
        <f>IFERROR(VLOOKUP($A525,#REF!,13,FALSE),"")</f>
        <v/>
      </c>
      <c r="O525" t="str">
        <f>IFERROR(VLOOKUP($A525,#REF!,10,FALSE),"")</f>
        <v/>
      </c>
      <c r="P525" t="str">
        <f>IFERROR(VLOOKUP($A525,#REF!,7,FALSE),"")</f>
        <v/>
      </c>
      <c r="Q525" t="str">
        <f>IFERROR(VLOOKUP($A525,#REF!,6,FALSE),"")</f>
        <v/>
      </c>
    </row>
    <row r="526" spans="14:17" x14ac:dyDescent="0.3">
      <c r="N526" t="str">
        <f>IFERROR(VLOOKUP($A526,#REF!,13,FALSE),"")</f>
        <v/>
      </c>
      <c r="O526" t="str">
        <f>IFERROR(VLOOKUP($A526,#REF!,10,FALSE),"")</f>
        <v/>
      </c>
      <c r="P526" t="str">
        <f>IFERROR(VLOOKUP($A526,#REF!,7,FALSE),"")</f>
        <v/>
      </c>
      <c r="Q526" t="str">
        <f>IFERROR(VLOOKUP($A526,#REF!,6,FALSE),"")</f>
        <v/>
      </c>
    </row>
    <row r="527" spans="14:17" x14ac:dyDescent="0.3">
      <c r="N527" t="str">
        <f>IFERROR(VLOOKUP($A527,#REF!,13,FALSE),"")</f>
        <v/>
      </c>
      <c r="O527" t="str">
        <f>IFERROR(VLOOKUP($A527,#REF!,10,FALSE),"")</f>
        <v/>
      </c>
      <c r="P527" t="str">
        <f>IFERROR(VLOOKUP($A527,#REF!,7,FALSE),"")</f>
        <v/>
      </c>
      <c r="Q527" t="str">
        <f>IFERROR(VLOOKUP($A527,#REF!,6,FALSE),"")</f>
        <v/>
      </c>
    </row>
    <row r="528" spans="14:17" x14ac:dyDescent="0.3">
      <c r="N528" t="str">
        <f>IFERROR(VLOOKUP($A528,#REF!,13,FALSE),"")</f>
        <v/>
      </c>
      <c r="O528" t="str">
        <f>IFERROR(VLOOKUP($A528,#REF!,10,FALSE),"")</f>
        <v/>
      </c>
      <c r="P528" t="str">
        <f>IFERROR(VLOOKUP($A528,#REF!,7,FALSE),"")</f>
        <v/>
      </c>
      <c r="Q528" t="str">
        <f>IFERROR(VLOOKUP($A528,#REF!,6,FALSE),"")</f>
        <v/>
      </c>
    </row>
    <row r="529" spans="14:17" x14ac:dyDescent="0.3">
      <c r="N529" t="str">
        <f>IFERROR(VLOOKUP($A529,#REF!,13,FALSE),"")</f>
        <v/>
      </c>
      <c r="O529" t="str">
        <f>IFERROR(VLOOKUP($A529,#REF!,10,FALSE),"")</f>
        <v/>
      </c>
      <c r="P529" t="str">
        <f>IFERROR(VLOOKUP($A529,#REF!,7,FALSE),"")</f>
        <v/>
      </c>
      <c r="Q529" t="str">
        <f>IFERROR(VLOOKUP($A529,#REF!,6,FALSE),"")</f>
        <v/>
      </c>
    </row>
    <row r="530" spans="14:17" x14ac:dyDescent="0.3">
      <c r="N530" t="str">
        <f>IFERROR(VLOOKUP($A530,#REF!,13,FALSE),"")</f>
        <v/>
      </c>
      <c r="O530" t="str">
        <f>IFERROR(VLOOKUP($A530,#REF!,10,FALSE),"")</f>
        <v/>
      </c>
      <c r="P530" t="str">
        <f>IFERROR(VLOOKUP($A530,#REF!,7,FALSE),"")</f>
        <v/>
      </c>
      <c r="Q530" t="str">
        <f>IFERROR(VLOOKUP($A530,#REF!,6,FALSE),"")</f>
        <v/>
      </c>
    </row>
    <row r="531" spans="14:17" x14ac:dyDescent="0.3">
      <c r="N531" t="str">
        <f>IFERROR(VLOOKUP($A531,#REF!,13,FALSE),"")</f>
        <v/>
      </c>
      <c r="O531" t="str">
        <f>IFERROR(VLOOKUP($A531,#REF!,10,FALSE),"")</f>
        <v/>
      </c>
      <c r="P531" t="str">
        <f>IFERROR(VLOOKUP($A531,#REF!,7,FALSE),"")</f>
        <v/>
      </c>
      <c r="Q531" t="str">
        <f>IFERROR(VLOOKUP($A531,#REF!,6,FALSE),"")</f>
        <v/>
      </c>
    </row>
    <row r="532" spans="14:17" x14ac:dyDescent="0.3">
      <c r="N532" t="str">
        <f>IFERROR(VLOOKUP($A532,#REF!,13,FALSE),"")</f>
        <v/>
      </c>
      <c r="O532" t="str">
        <f>IFERROR(VLOOKUP($A532,#REF!,10,FALSE),"")</f>
        <v/>
      </c>
      <c r="P532" t="str">
        <f>IFERROR(VLOOKUP($A532,#REF!,7,FALSE),"")</f>
        <v/>
      </c>
      <c r="Q532" t="str">
        <f>IFERROR(VLOOKUP($A532,#REF!,6,FALSE),"")</f>
        <v/>
      </c>
    </row>
    <row r="533" spans="14:17" x14ac:dyDescent="0.3">
      <c r="N533" t="str">
        <f>IFERROR(VLOOKUP($A533,#REF!,13,FALSE),"")</f>
        <v/>
      </c>
      <c r="O533" t="str">
        <f>IFERROR(VLOOKUP($A533,#REF!,10,FALSE),"")</f>
        <v/>
      </c>
      <c r="P533" t="str">
        <f>IFERROR(VLOOKUP($A533,#REF!,7,FALSE),"")</f>
        <v/>
      </c>
      <c r="Q533" t="str">
        <f>IFERROR(VLOOKUP($A533,#REF!,6,FALSE),"")</f>
        <v/>
      </c>
    </row>
    <row r="534" spans="14:17" x14ac:dyDescent="0.3">
      <c r="N534" t="str">
        <f>IFERROR(VLOOKUP($A534,#REF!,13,FALSE),"")</f>
        <v/>
      </c>
      <c r="O534" t="str">
        <f>IFERROR(VLOOKUP($A534,#REF!,10,FALSE),"")</f>
        <v/>
      </c>
      <c r="P534" t="str">
        <f>IFERROR(VLOOKUP($A534,#REF!,7,FALSE),"")</f>
        <v/>
      </c>
      <c r="Q534" t="str">
        <f>IFERROR(VLOOKUP($A534,#REF!,6,FALSE),"")</f>
        <v/>
      </c>
    </row>
    <row r="535" spans="14:17" x14ac:dyDescent="0.3">
      <c r="N535" t="str">
        <f>IFERROR(VLOOKUP($A535,#REF!,13,FALSE),"")</f>
        <v/>
      </c>
      <c r="O535" t="str">
        <f>IFERROR(VLOOKUP($A535,#REF!,10,FALSE),"")</f>
        <v/>
      </c>
      <c r="P535" t="str">
        <f>IFERROR(VLOOKUP($A535,#REF!,7,FALSE),"")</f>
        <v/>
      </c>
      <c r="Q535" t="str">
        <f>IFERROR(VLOOKUP($A535,#REF!,6,FALSE),"")</f>
        <v/>
      </c>
    </row>
    <row r="536" spans="14:17" x14ac:dyDescent="0.3">
      <c r="N536" t="str">
        <f>IFERROR(VLOOKUP($A536,#REF!,13,FALSE),"")</f>
        <v/>
      </c>
      <c r="O536" t="str">
        <f>IFERROR(VLOOKUP($A536,#REF!,10,FALSE),"")</f>
        <v/>
      </c>
      <c r="P536" t="str">
        <f>IFERROR(VLOOKUP($A536,#REF!,7,FALSE),"")</f>
        <v/>
      </c>
      <c r="Q536" t="str">
        <f>IFERROR(VLOOKUP($A536,#REF!,6,FALSE),"")</f>
        <v/>
      </c>
    </row>
    <row r="537" spans="14:17" x14ac:dyDescent="0.3">
      <c r="N537" t="str">
        <f>IFERROR(VLOOKUP($A537,#REF!,13,FALSE),"")</f>
        <v/>
      </c>
      <c r="O537" t="str">
        <f>IFERROR(VLOOKUP($A537,#REF!,10,FALSE),"")</f>
        <v/>
      </c>
      <c r="P537" t="str">
        <f>IFERROR(VLOOKUP($A537,#REF!,7,FALSE),"")</f>
        <v/>
      </c>
      <c r="Q537" t="str">
        <f>IFERROR(VLOOKUP($A537,#REF!,6,FALSE),"")</f>
        <v/>
      </c>
    </row>
    <row r="538" spans="14:17" x14ac:dyDescent="0.3">
      <c r="N538" t="str">
        <f>IFERROR(VLOOKUP($A538,#REF!,13,FALSE),"")</f>
        <v/>
      </c>
      <c r="O538" t="str">
        <f>IFERROR(VLOOKUP($A538,#REF!,10,FALSE),"")</f>
        <v/>
      </c>
      <c r="P538" t="str">
        <f>IFERROR(VLOOKUP($A538,#REF!,7,FALSE),"")</f>
        <v/>
      </c>
      <c r="Q538" t="str">
        <f>IFERROR(VLOOKUP($A538,#REF!,6,FALSE),"")</f>
        <v/>
      </c>
    </row>
    <row r="539" spans="14:17" x14ac:dyDescent="0.3">
      <c r="N539" t="str">
        <f>IFERROR(VLOOKUP($A539,#REF!,13,FALSE),"")</f>
        <v/>
      </c>
      <c r="O539" t="str">
        <f>IFERROR(VLOOKUP($A539,#REF!,10,FALSE),"")</f>
        <v/>
      </c>
      <c r="P539" t="str">
        <f>IFERROR(VLOOKUP($A539,#REF!,7,FALSE),"")</f>
        <v/>
      </c>
      <c r="Q539" t="str">
        <f>IFERROR(VLOOKUP($A539,#REF!,6,FALSE),"")</f>
        <v/>
      </c>
    </row>
    <row r="540" spans="14:17" x14ac:dyDescent="0.3">
      <c r="N540" t="str">
        <f>IFERROR(VLOOKUP($A540,#REF!,13,FALSE),"")</f>
        <v/>
      </c>
      <c r="O540" t="str">
        <f>IFERROR(VLOOKUP($A540,#REF!,10,FALSE),"")</f>
        <v/>
      </c>
      <c r="P540" t="str">
        <f>IFERROR(VLOOKUP($A540,#REF!,7,FALSE),"")</f>
        <v/>
      </c>
      <c r="Q540" t="str">
        <f>IFERROR(VLOOKUP($A540,#REF!,6,FALSE),"")</f>
        <v/>
      </c>
    </row>
    <row r="541" spans="14:17" x14ac:dyDescent="0.3">
      <c r="N541" t="str">
        <f>IFERROR(VLOOKUP($A541,#REF!,13,FALSE),"")</f>
        <v/>
      </c>
      <c r="O541" t="str">
        <f>IFERROR(VLOOKUP($A541,#REF!,10,FALSE),"")</f>
        <v/>
      </c>
      <c r="P541" t="str">
        <f>IFERROR(VLOOKUP($A541,#REF!,7,FALSE),"")</f>
        <v/>
      </c>
      <c r="Q541" t="str">
        <f>IFERROR(VLOOKUP($A541,#REF!,6,FALSE),"")</f>
        <v/>
      </c>
    </row>
    <row r="542" spans="14:17" x14ac:dyDescent="0.3">
      <c r="N542" t="str">
        <f>IFERROR(VLOOKUP($A542,#REF!,13,FALSE),"")</f>
        <v/>
      </c>
      <c r="O542" t="str">
        <f>IFERROR(VLOOKUP($A542,#REF!,10,FALSE),"")</f>
        <v/>
      </c>
      <c r="P542" t="str">
        <f>IFERROR(VLOOKUP($A542,#REF!,7,FALSE),"")</f>
        <v/>
      </c>
      <c r="Q542" t="str">
        <f>IFERROR(VLOOKUP($A542,#REF!,6,FALSE),"")</f>
        <v/>
      </c>
    </row>
    <row r="543" spans="14:17" x14ac:dyDescent="0.3">
      <c r="N543" t="str">
        <f>IFERROR(VLOOKUP($A543,#REF!,13,FALSE),"")</f>
        <v/>
      </c>
      <c r="O543" t="str">
        <f>IFERROR(VLOOKUP($A543,#REF!,10,FALSE),"")</f>
        <v/>
      </c>
      <c r="P543" t="str">
        <f>IFERROR(VLOOKUP($A543,#REF!,7,FALSE),"")</f>
        <v/>
      </c>
      <c r="Q543" t="str">
        <f>IFERROR(VLOOKUP($A543,#REF!,6,FALSE),"")</f>
        <v/>
      </c>
    </row>
    <row r="544" spans="14:17" x14ac:dyDescent="0.3">
      <c r="N544" t="str">
        <f>IFERROR(VLOOKUP($A544,#REF!,13,FALSE),"")</f>
        <v/>
      </c>
      <c r="O544" t="str">
        <f>IFERROR(VLOOKUP($A544,#REF!,10,FALSE),"")</f>
        <v/>
      </c>
      <c r="P544" t="str">
        <f>IFERROR(VLOOKUP($A544,#REF!,7,FALSE),"")</f>
        <v/>
      </c>
      <c r="Q544" t="str">
        <f>IFERROR(VLOOKUP($A544,#REF!,6,FALSE),"")</f>
        <v/>
      </c>
    </row>
    <row r="545" spans="14:17" x14ac:dyDescent="0.3">
      <c r="N545" t="str">
        <f>IFERROR(VLOOKUP($A545,#REF!,13,FALSE),"")</f>
        <v/>
      </c>
      <c r="O545" t="str">
        <f>IFERROR(VLOOKUP($A545,#REF!,10,FALSE),"")</f>
        <v/>
      </c>
      <c r="P545" t="str">
        <f>IFERROR(VLOOKUP($A545,#REF!,7,FALSE),"")</f>
        <v/>
      </c>
      <c r="Q545" t="str">
        <f>IFERROR(VLOOKUP($A545,#REF!,6,FALSE),"")</f>
        <v/>
      </c>
    </row>
    <row r="546" spans="14:17" x14ac:dyDescent="0.3">
      <c r="N546" t="str">
        <f>IFERROR(VLOOKUP($A546,#REF!,13,FALSE),"")</f>
        <v/>
      </c>
      <c r="O546" t="str">
        <f>IFERROR(VLOOKUP($A546,#REF!,10,FALSE),"")</f>
        <v/>
      </c>
      <c r="P546" t="str">
        <f>IFERROR(VLOOKUP($A546,#REF!,7,FALSE),"")</f>
        <v/>
      </c>
      <c r="Q546" t="str">
        <f>IFERROR(VLOOKUP($A546,#REF!,6,FALSE),"")</f>
        <v/>
      </c>
    </row>
    <row r="547" spans="14:17" x14ac:dyDescent="0.3">
      <c r="N547" t="str">
        <f>IFERROR(VLOOKUP($A547,#REF!,13,FALSE),"")</f>
        <v/>
      </c>
      <c r="O547" t="str">
        <f>IFERROR(VLOOKUP($A547,#REF!,10,FALSE),"")</f>
        <v/>
      </c>
      <c r="P547" t="str">
        <f>IFERROR(VLOOKUP($A547,#REF!,7,FALSE),"")</f>
        <v/>
      </c>
      <c r="Q547" t="str">
        <f>IFERROR(VLOOKUP($A547,#REF!,6,FALSE),"")</f>
        <v/>
      </c>
    </row>
    <row r="548" spans="14:17" x14ac:dyDescent="0.3">
      <c r="N548" t="str">
        <f>IFERROR(VLOOKUP($A548,#REF!,13,FALSE),"")</f>
        <v/>
      </c>
      <c r="O548" t="str">
        <f>IFERROR(VLOOKUP($A548,#REF!,10,FALSE),"")</f>
        <v/>
      </c>
      <c r="P548" t="str">
        <f>IFERROR(VLOOKUP($A548,#REF!,7,FALSE),"")</f>
        <v/>
      </c>
      <c r="Q548" t="str">
        <f>IFERROR(VLOOKUP($A548,#REF!,6,FALSE),"")</f>
        <v/>
      </c>
    </row>
    <row r="549" spans="14:17" x14ac:dyDescent="0.3">
      <c r="N549" t="str">
        <f>IFERROR(VLOOKUP($A549,#REF!,13,FALSE),"")</f>
        <v/>
      </c>
      <c r="O549" t="str">
        <f>IFERROR(VLOOKUP($A549,#REF!,10,FALSE),"")</f>
        <v/>
      </c>
      <c r="P549" t="str">
        <f>IFERROR(VLOOKUP($A549,#REF!,7,FALSE),"")</f>
        <v/>
      </c>
      <c r="Q549" t="str">
        <f>IFERROR(VLOOKUP($A549,#REF!,6,FALSE),"")</f>
        <v/>
      </c>
    </row>
    <row r="550" spans="14:17" x14ac:dyDescent="0.3">
      <c r="N550" t="str">
        <f>IFERROR(VLOOKUP($A550,#REF!,13,FALSE),"")</f>
        <v/>
      </c>
      <c r="O550" t="str">
        <f>IFERROR(VLOOKUP($A550,#REF!,10,FALSE),"")</f>
        <v/>
      </c>
      <c r="P550" t="str">
        <f>IFERROR(VLOOKUP($A550,#REF!,7,FALSE),"")</f>
        <v/>
      </c>
      <c r="Q550" t="str">
        <f>IFERROR(VLOOKUP($A550,#REF!,6,FALSE),"")</f>
        <v/>
      </c>
    </row>
    <row r="551" spans="14:17" x14ac:dyDescent="0.3">
      <c r="N551" t="str">
        <f>IFERROR(VLOOKUP($A551,#REF!,13,FALSE),"")</f>
        <v/>
      </c>
      <c r="O551" t="str">
        <f>IFERROR(VLOOKUP($A551,#REF!,10,FALSE),"")</f>
        <v/>
      </c>
      <c r="P551" t="str">
        <f>IFERROR(VLOOKUP($A551,#REF!,7,FALSE),"")</f>
        <v/>
      </c>
      <c r="Q551" t="str">
        <f>IFERROR(VLOOKUP($A551,#REF!,6,FALSE),"")</f>
        <v/>
      </c>
    </row>
    <row r="552" spans="14:17" x14ac:dyDescent="0.3">
      <c r="N552" t="str">
        <f>IFERROR(VLOOKUP($A552,#REF!,13,FALSE),"")</f>
        <v/>
      </c>
      <c r="O552" t="str">
        <f>IFERROR(VLOOKUP($A552,#REF!,10,FALSE),"")</f>
        <v/>
      </c>
      <c r="P552" t="str">
        <f>IFERROR(VLOOKUP($A552,#REF!,7,FALSE),"")</f>
        <v/>
      </c>
      <c r="Q552" t="str">
        <f>IFERROR(VLOOKUP($A552,#REF!,6,FALSE),"")</f>
        <v/>
      </c>
    </row>
    <row r="553" spans="14:17" x14ac:dyDescent="0.3">
      <c r="N553" t="str">
        <f>IFERROR(VLOOKUP($A553,#REF!,13,FALSE),"")</f>
        <v/>
      </c>
      <c r="O553" t="str">
        <f>IFERROR(VLOOKUP($A553,#REF!,10,FALSE),"")</f>
        <v/>
      </c>
      <c r="P553" t="str">
        <f>IFERROR(VLOOKUP($A553,#REF!,7,FALSE),"")</f>
        <v/>
      </c>
      <c r="Q553" t="str">
        <f>IFERROR(VLOOKUP($A553,#REF!,6,FALSE),"")</f>
        <v/>
      </c>
    </row>
    <row r="554" spans="14:17" x14ac:dyDescent="0.3">
      <c r="N554" t="str">
        <f>IFERROR(VLOOKUP($A554,#REF!,13,FALSE),"")</f>
        <v/>
      </c>
      <c r="O554" t="str">
        <f>IFERROR(VLOOKUP($A554,#REF!,10,FALSE),"")</f>
        <v/>
      </c>
      <c r="P554" t="str">
        <f>IFERROR(VLOOKUP($A554,#REF!,7,FALSE),"")</f>
        <v/>
      </c>
      <c r="Q554" t="str">
        <f>IFERROR(VLOOKUP($A554,#REF!,6,FALSE),"")</f>
        <v/>
      </c>
    </row>
    <row r="555" spans="14:17" x14ac:dyDescent="0.3">
      <c r="N555" t="str">
        <f>IFERROR(VLOOKUP($A555,#REF!,13,FALSE),"")</f>
        <v/>
      </c>
      <c r="O555" t="str">
        <f>IFERROR(VLOOKUP($A555,#REF!,10,FALSE),"")</f>
        <v/>
      </c>
      <c r="P555" t="str">
        <f>IFERROR(VLOOKUP($A555,#REF!,7,FALSE),"")</f>
        <v/>
      </c>
      <c r="Q555" t="str">
        <f>IFERROR(VLOOKUP($A555,#REF!,6,FALSE),"")</f>
        <v/>
      </c>
    </row>
    <row r="556" spans="14:17" x14ac:dyDescent="0.3">
      <c r="N556" t="str">
        <f>IFERROR(VLOOKUP($A556,#REF!,13,FALSE),"")</f>
        <v/>
      </c>
      <c r="O556" t="str">
        <f>IFERROR(VLOOKUP($A556,#REF!,10,FALSE),"")</f>
        <v/>
      </c>
      <c r="P556" t="str">
        <f>IFERROR(VLOOKUP($A556,#REF!,7,FALSE),"")</f>
        <v/>
      </c>
      <c r="Q556" t="str">
        <f>IFERROR(VLOOKUP($A556,#REF!,6,FALSE),"")</f>
        <v/>
      </c>
    </row>
    <row r="557" spans="14:17" x14ac:dyDescent="0.3">
      <c r="N557" t="str">
        <f>IFERROR(VLOOKUP($A557,#REF!,13,FALSE),"")</f>
        <v/>
      </c>
      <c r="O557" t="str">
        <f>IFERROR(VLOOKUP($A557,#REF!,10,FALSE),"")</f>
        <v/>
      </c>
      <c r="P557" t="str">
        <f>IFERROR(VLOOKUP($A557,#REF!,7,FALSE),"")</f>
        <v/>
      </c>
      <c r="Q557" t="str">
        <f>IFERROR(VLOOKUP($A557,#REF!,6,FALSE),"")</f>
        <v/>
      </c>
    </row>
    <row r="558" spans="14:17" x14ac:dyDescent="0.3">
      <c r="N558" t="str">
        <f>IFERROR(VLOOKUP($A558,#REF!,13,FALSE),"")</f>
        <v/>
      </c>
      <c r="O558" t="str">
        <f>IFERROR(VLOOKUP($A558,#REF!,10,FALSE),"")</f>
        <v/>
      </c>
      <c r="P558" t="str">
        <f>IFERROR(VLOOKUP($A558,#REF!,7,FALSE),"")</f>
        <v/>
      </c>
      <c r="Q558" t="str">
        <f>IFERROR(VLOOKUP($A558,#REF!,6,FALSE),"")</f>
        <v/>
      </c>
    </row>
    <row r="559" spans="14:17" x14ac:dyDescent="0.3">
      <c r="N559" t="str">
        <f>IFERROR(VLOOKUP($A559,#REF!,13,FALSE),"")</f>
        <v/>
      </c>
      <c r="O559" t="str">
        <f>IFERROR(VLOOKUP($A559,#REF!,10,FALSE),"")</f>
        <v/>
      </c>
      <c r="P559" t="str">
        <f>IFERROR(VLOOKUP($A559,#REF!,7,FALSE),"")</f>
        <v/>
      </c>
      <c r="Q559" t="str">
        <f>IFERROR(VLOOKUP($A559,#REF!,6,FALSE),"")</f>
        <v/>
      </c>
    </row>
    <row r="560" spans="14:17" x14ac:dyDescent="0.3">
      <c r="N560" t="str">
        <f>IFERROR(VLOOKUP($A560,#REF!,13,FALSE),"")</f>
        <v/>
      </c>
      <c r="O560" t="str">
        <f>IFERROR(VLOOKUP($A560,#REF!,10,FALSE),"")</f>
        <v/>
      </c>
      <c r="P560" t="str">
        <f>IFERROR(VLOOKUP($A560,#REF!,7,FALSE),"")</f>
        <v/>
      </c>
      <c r="Q560" t="str">
        <f>IFERROR(VLOOKUP($A560,#REF!,6,FALSE),"")</f>
        <v/>
      </c>
    </row>
    <row r="561" spans="14:17" x14ac:dyDescent="0.3">
      <c r="N561" t="str">
        <f>IFERROR(VLOOKUP($A561,#REF!,13,FALSE),"")</f>
        <v/>
      </c>
      <c r="O561" t="str">
        <f>IFERROR(VLOOKUP($A561,#REF!,10,FALSE),"")</f>
        <v/>
      </c>
      <c r="P561" t="str">
        <f>IFERROR(VLOOKUP($A561,#REF!,7,FALSE),"")</f>
        <v/>
      </c>
      <c r="Q561" t="str">
        <f>IFERROR(VLOOKUP($A561,#REF!,6,FALSE),"")</f>
        <v/>
      </c>
    </row>
    <row r="562" spans="14:17" x14ac:dyDescent="0.3">
      <c r="N562" t="str">
        <f>IFERROR(VLOOKUP($A562,#REF!,13,FALSE),"")</f>
        <v/>
      </c>
      <c r="O562" t="str">
        <f>IFERROR(VLOOKUP($A562,#REF!,10,FALSE),"")</f>
        <v/>
      </c>
      <c r="P562" t="str">
        <f>IFERROR(VLOOKUP($A562,#REF!,7,FALSE),"")</f>
        <v/>
      </c>
      <c r="Q562" t="str">
        <f>IFERROR(VLOOKUP($A562,#REF!,6,FALSE),"")</f>
        <v/>
      </c>
    </row>
    <row r="563" spans="14:17" x14ac:dyDescent="0.3">
      <c r="N563" t="str">
        <f>IFERROR(VLOOKUP($A563,#REF!,13,FALSE),"")</f>
        <v/>
      </c>
      <c r="O563" t="str">
        <f>IFERROR(VLOOKUP($A563,#REF!,10,FALSE),"")</f>
        <v/>
      </c>
      <c r="P563" t="str">
        <f>IFERROR(VLOOKUP($A563,#REF!,7,FALSE),"")</f>
        <v/>
      </c>
      <c r="Q563" t="str">
        <f>IFERROR(VLOOKUP($A563,#REF!,6,FALSE),"")</f>
        <v/>
      </c>
    </row>
    <row r="564" spans="14:17" x14ac:dyDescent="0.3">
      <c r="N564" t="str">
        <f>IFERROR(VLOOKUP($A564,#REF!,13,FALSE),"")</f>
        <v/>
      </c>
      <c r="O564" t="str">
        <f>IFERROR(VLOOKUP($A564,#REF!,10,FALSE),"")</f>
        <v/>
      </c>
      <c r="P564" t="str">
        <f>IFERROR(VLOOKUP($A564,#REF!,7,FALSE),"")</f>
        <v/>
      </c>
      <c r="Q564" t="str">
        <f>IFERROR(VLOOKUP($A564,#REF!,6,FALSE),"")</f>
        <v/>
      </c>
    </row>
    <row r="565" spans="14:17" x14ac:dyDescent="0.3">
      <c r="N565" t="str">
        <f>IFERROR(VLOOKUP($A565,#REF!,13,FALSE),"")</f>
        <v/>
      </c>
      <c r="O565" t="str">
        <f>IFERROR(VLOOKUP($A565,#REF!,10,FALSE),"")</f>
        <v/>
      </c>
      <c r="P565" t="str">
        <f>IFERROR(VLOOKUP($A565,#REF!,7,FALSE),"")</f>
        <v/>
      </c>
      <c r="Q565" t="str">
        <f>IFERROR(VLOOKUP($A565,#REF!,6,FALSE),"")</f>
        <v/>
      </c>
    </row>
    <row r="566" spans="14:17" x14ac:dyDescent="0.3">
      <c r="N566" t="str">
        <f>IFERROR(VLOOKUP($A566,#REF!,13,FALSE),"")</f>
        <v/>
      </c>
      <c r="O566" t="str">
        <f>IFERROR(VLOOKUP($A566,#REF!,10,FALSE),"")</f>
        <v/>
      </c>
      <c r="P566" t="str">
        <f>IFERROR(VLOOKUP($A566,#REF!,7,FALSE),"")</f>
        <v/>
      </c>
      <c r="Q566" t="str">
        <f>IFERROR(VLOOKUP($A566,#REF!,6,FALSE),"")</f>
        <v/>
      </c>
    </row>
    <row r="567" spans="14:17" x14ac:dyDescent="0.3">
      <c r="N567" t="str">
        <f>IFERROR(VLOOKUP($A567,#REF!,13,FALSE),"")</f>
        <v/>
      </c>
      <c r="O567" t="str">
        <f>IFERROR(VLOOKUP($A567,#REF!,10,FALSE),"")</f>
        <v/>
      </c>
      <c r="P567" t="str">
        <f>IFERROR(VLOOKUP($A567,#REF!,7,FALSE),"")</f>
        <v/>
      </c>
      <c r="Q567" t="str">
        <f>IFERROR(VLOOKUP($A567,#REF!,6,FALSE),"")</f>
        <v/>
      </c>
    </row>
    <row r="568" spans="14:17" x14ac:dyDescent="0.3">
      <c r="N568" t="str">
        <f>IFERROR(VLOOKUP($A568,#REF!,13,FALSE),"")</f>
        <v/>
      </c>
      <c r="O568" t="str">
        <f>IFERROR(VLOOKUP($A568,#REF!,10,FALSE),"")</f>
        <v/>
      </c>
      <c r="P568" t="str">
        <f>IFERROR(VLOOKUP($A568,#REF!,7,FALSE),"")</f>
        <v/>
      </c>
      <c r="Q568" t="str">
        <f>IFERROR(VLOOKUP($A568,#REF!,6,FALSE),"")</f>
        <v/>
      </c>
    </row>
    <row r="569" spans="14:17" x14ac:dyDescent="0.3">
      <c r="N569" t="str">
        <f>IFERROR(VLOOKUP($A569,#REF!,13,FALSE),"")</f>
        <v/>
      </c>
      <c r="O569" t="str">
        <f>IFERROR(VLOOKUP($A569,#REF!,10,FALSE),"")</f>
        <v/>
      </c>
      <c r="P569" t="str">
        <f>IFERROR(VLOOKUP($A569,#REF!,7,FALSE),"")</f>
        <v/>
      </c>
      <c r="Q569" t="str">
        <f>IFERROR(VLOOKUP($A569,#REF!,6,FALSE),"")</f>
        <v/>
      </c>
    </row>
    <row r="570" spans="14:17" x14ac:dyDescent="0.3">
      <c r="N570" t="str">
        <f>IFERROR(VLOOKUP($A570,#REF!,13,FALSE),"")</f>
        <v/>
      </c>
      <c r="O570" t="str">
        <f>IFERROR(VLOOKUP($A570,#REF!,10,FALSE),"")</f>
        <v/>
      </c>
      <c r="P570" t="str">
        <f>IFERROR(VLOOKUP($A570,#REF!,7,FALSE),"")</f>
        <v/>
      </c>
      <c r="Q570" t="str">
        <f>IFERROR(VLOOKUP($A570,#REF!,6,FALSE),"")</f>
        <v/>
      </c>
    </row>
    <row r="571" spans="14:17" x14ac:dyDescent="0.3">
      <c r="N571" t="str">
        <f>IFERROR(VLOOKUP($A571,#REF!,13,FALSE),"")</f>
        <v/>
      </c>
      <c r="O571" t="str">
        <f>IFERROR(VLOOKUP($A571,#REF!,10,FALSE),"")</f>
        <v/>
      </c>
      <c r="P571" t="str">
        <f>IFERROR(VLOOKUP($A571,#REF!,7,FALSE),"")</f>
        <v/>
      </c>
      <c r="Q571" t="str">
        <f>IFERROR(VLOOKUP($A571,#REF!,6,FALSE),"")</f>
        <v/>
      </c>
    </row>
    <row r="572" spans="14:17" x14ac:dyDescent="0.3">
      <c r="N572" t="str">
        <f>IFERROR(VLOOKUP($A572,#REF!,13,FALSE),"")</f>
        <v/>
      </c>
      <c r="O572" t="str">
        <f>IFERROR(VLOOKUP($A572,#REF!,10,FALSE),"")</f>
        <v/>
      </c>
      <c r="P572" t="str">
        <f>IFERROR(VLOOKUP($A572,#REF!,7,FALSE),"")</f>
        <v/>
      </c>
      <c r="Q572" t="str">
        <f>IFERROR(VLOOKUP($A572,#REF!,6,FALSE),"")</f>
        <v/>
      </c>
    </row>
    <row r="573" spans="14:17" x14ac:dyDescent="0.3">
      <c r="N573" t="str">
        <f>IFERROR(VLOOKUP($A573,#REF!,13,FALSE),"")</f>
        <v/>
      </c>
      <c r="O573" t="str">
        <f>IFERROR(VLOOKUP($A573,#REF!,10,FALSE),"")</f>
        <v/>
      </c>
      <c r="P573" t="str">
        <f>IFERROR(VLOOKUP($A573,#REF!,7,FALSE),"")</f>
        <v/>
      </c>
      <c r="Q573" t="str">
        <f>IFERROR(VLOOKUP($A573,#REF!,6,FALSE),"")</f>
        <v/>
      </c>
    </row>
    <row r="574" spans="14:17" x14ac:dyDescent="0.3">
      <c r="N574" t="str">
        <f>IFERROR(VLOOKUP($A574,#REF!,13,FALSE),"")</f>
        <v/>
      </c>
      <c r="O574" t="str">
        <f>IFERROR(VLOOKUP($A574,#REF!,10,FALSE),"")</f>
        <v/>
      </c>
      <c r="P574" t="str">
        <f>IFERROR(VLOOKUP($A574,#REF!,7,FALSE),"")</f>
        <v/>
      </c>
      <c r="Q574" t="str">
        <f>IFERROR(VLOOKUP($A574,#REF!,6,FALSE),"")</f>
        <v/>
      </c>
    </row>
    <row r="575" spans="14:17" x14ac:dyDescent="0.3">
      <c r="N575" t="str">
        <f>IFERROR(VLOOKUP($A575,#REF!,13,FALSE),"")</f>
        <v/>
      </c>
      <c r="O575" t="str">
        <f>IFERROR(VLOOKUP($A575,#REF!,10,FALSE),"")</f>
        <v/>
      </c>
      <c r="P575" t="str">
        <f>IFERROR(VLOOKUP($A575,#REF!,7,FALSE),"")</f>
        <v/>
      </c>
      <c r="Q575" t="str">
        <f>IFERROR(VLOOKUP($A575,#REF!,6,FALSE),"")</f>
        <v/>
      </c>
    </row>
    <row r="576" spans="14:17" x14ac:dyDescent="0.3">
      <c r="N576" t="str">
        <f>IFERROR(VLOOKUP($A576,#REF!,13,FALSE),"")</f>
        <v/>
      </c>
      <c r="O576" t="str">
        <f>IFERROR(VLOOKUP($A576,#REF!,10,FALSE),"")</f>
        <v/>
      </c>
      <c r="P576" t="str">
        <f>IFERROR(VLOOKUP($A576,#REF!,7,FALSE),"")</f>
        <v/>
      </c>
      <c r="Q576" t="str">
        <f>IFERROR(VLOOKUP($A576,#REF!,6,FALSE),"")</f>
        <v/>
      </c>
    </row>
    <row r="577" spans="14:17" x14ac:dyDescent="0.3">
      <c r="N577" t="str">
        <f>IFERROR(VLOOKUP($A577,#REF!,13,FALSE),"")</f>
        <v/>
      </c>
      <c r="O577" t="str">
        <f>IFERROR(VLOOKUP($A577,#REF!,10,FALSE),"")</f>
        <v/>
      </c>
      <c r="P577" t="str">
        <f>IFERROR(VLOOKUP($A577,#REF!,7,FALSE),"")</f>
        <v/>
      </c>
      <c r="Q577" t="str">
        <f>IFERROR(VLOOKUP($A577,#REF!,6,FALSE),"")</f>
        <v/>
      </c>
    </row>
    <row r="578" spans="14:17" x14ac:dyDescent="0.3">
      <c r="N578" t="str">
        <f>IFERROR(VLOOKUP($A578,#REF!,13,FALSE),"")</f>
        <v/>
      </c>
      <c r="O578" t="str">
        <f>IFERROR(VLOOKUP($A578,#REF!,10,FALSE),"")</f>
        <v/>
      </c>
      <c r="P578" t="str">
        <f>IFERROR(VLOOKUP($A578,#REF!,7,FALSE),"")</f>
        <v/>
      </c>
      <c r="Q578" t="str">
        <f>IFERROR(VLOOKUP($A578,#REF!,6,FALSE),"")</f>
        <v/>
      </c>
    </row>
    <row r="579" spans="14:17" x14ac:dyDescent="0.3">
      <c r="N579" t="str">
        <f>IFERROR(VLOOKUP($A579,#REF!,13,FALSE),"")</f>
        <v/>
      </c>
      <c r="O579" t="str">
        <f>IFERROR(VLOOKUP($A579,#REF!,10,FALSE),"")</f>
        <v/>
      </c>
      <c r="P579" t="str">
        <f>IFERROR(VLOOKUP($A579,#REF!,7,FALSE),"")</f>
        <v/>
      </c>
      <c r="Q579" t="str">
        <f>IFERROR(VLOOKUP($A579,#REF!,6,FALSE),"")</f>
        <v/>
      </c>
    </row>
    <row r="580" spans="14:17" x14ac:dyDescent="0.3">
      <c r="N580" t="str">
        <f>IFERROR(VLOOKUP($A580,#REF!,13,FALSE),"")</f>
        <v/>
      </c>
      <c r="O580" t="str">
        <f>IFERROR(VLOOKUP($A580,#REF!,10,FALSE),"")</f>
        <v/>
      </c>
      <c r="P580" t="str">
        <f>IFERROR(VLOOKUP($A580,#REF!,7,FALSE),"")</f>
        <v/>
      </c>
      <c r="Q580" t="str">
        <f>IFERROR(VLOOKUP($A580,#REF!,6,FALSE),"")</f>
        <v/>
      </c>
    </row>
    <row r="581" spans="14:17" x14ac:dyDescent="0.3">
      <c r="N581" t="str">
        <f>IFERROR(VLOOKUP($A581,#REF!,13,FALSE),"")</f>
        <v/>
      </c>
      <c r="O581" t="str">
        <f>IFERROR(VLOOKUP($A581,#REF!,10,FALSE),"")</f>
        <v/>
      </c>
      <c r="P581" t="str">
        <f>IFERROR(VLOOKUP($A581,#REF!,7,FALSE),"")</f>
        <v/>
      </c>
      <c r="Q581" t="str">
        <f>IFERROR(VLOOKUP($A581,#REF!,6,FALSE),"")</f>
        <v/>
      </c>
    </row>
    <row r="582" spans="14:17" x14ac:dyDescent="0.3">
      <c r="N582" t="str">
        <f>IFERROR(VLOOKUP($A582,#REF!,13,FALSE),"")</f>
        <v/>
      </c>
      <c r="O582" t="str">
        <f>IFERROR(VLOOKUP($A582,#REF!,10,FALSE),"")</f>
        <v/>
      </c>
      <c r="P582" t="str">
        <f>IFERROR(VLOOKUP($A582,#REF!,7,FALSE),"")</f>
        <v/>
      </c>
      <c r="Q582" t="str">
        <f>IFERROR(VLOOKUP($A582,#REF!,6,FALSE),"")</f>
        <v/>
      </c>
    </row>
    <row r="583" spans="14:17" x14ac:dyDescent="0.3">
      <c r="N583" t="str">
        <f>IFERROR(VLOOKUP($A583,#REF!,13,FALSE),"")</f>
        <v/>
      </c>
      <c r="O583" t="str">
        <f>IFERROR(VLOOKUP($A583,#REF!,10,FALSE),"")</f>
        <v/>
      </c>
      <c r="P583" t="str">
        <f>IFERROR(VLOOKUP($A583,#REF!,7,FALSE),"")</f>
        <v/>
      </c>
      <c r="Q583" t="str">
        <f>IFERROR(VLOOKUP($A583,#REF!,6,FALSE),"")</f>
        <v/>
      </c>
    </row>
    <row r="584" spans="14:17" x14ac:dyDescent="0.3">
      <c r="N584" t="str">
        <f>IFERROR(VLOOKUP($A584,#REF!,13,FALSE),"")</f>
        <v/>
      </c>
      <c r="O584" t="str">
        <f>IFERROR(VLOOKUP($A584,#REF!,10,FALSE),"")</f>
        <v/>
      </c>
      <c r="P584" t="str">
        <f>IFERROR(VLOOKUP($A584,#REF!,7,FALSE),"")</f>
        <v/>
      </c>
      <c r="Q584" t="str">
        <f>IFERROR(VLOOKUP($A584,#REF!,6,FALSE),"")</f>
        <v/>
      </c>
    </row>
    <row r="585" spans="14:17" x14ac:dyDescent="0.3">
      <c r="N585" t="str">
        <f>IFERROR(VLOOKUP($A585,#REF!,13,FALSE),"")</f>
        <v/>
      </c>
      <c r="O585" t="str">
        <f>IFERROR(VLOOKUP($A585,#REF!,10,FALSE),"")</f>
        <v/>
      </c>
      <c r="P585" t="str">
        <f>IFERROR(VLOOKUP($A585,#REF!,7,FALSE),"")</f>
        <v/>
      </c>
      <c r="Q585" t="str">
        <f>IFERROR(VLOOKUP($A585,#REF!,6,FALSE),"")</f>
        <v/>
      </c>
    </row>
    <row r="586" spans="14:17" x14ac:dyDescent="0.3">
      <c r="N586" t="str">
        <f>IFERROR(VLOOKUP($A586,#REF!,13,FALSE),"")</f>
        <v/>
      </c>
      <c r="O586" t="str">
        <f>IFERROR(VLOOKUP($A586,#REF!,10,FALSE),"")</f>
        <v/>
      </c>
      <c r="P586" t="str">
        <f>IFERROR(VLOOKUP($A586,#REF!,7,FALSE),"")</f>
        <v/>
      </c>
      <c r="Q586" t="str">
        <f>IFERROR(VLOOKUP($A586,#REF!,6,FALSE),"")</f>
        <v/>
      </c>
    </row>
    <row r="587" spans="14:17" x14ac:dyDescent="0.3">
      <c r="N587" t="str">
        <f>IFERROR(VLOOKUP($A587,#REF!,13,FALSE),"")</f>
        <v/>
      </c>
      <c r="O587" t="str">
        <f>IFERROR(VLOOKUP($A587,#REF!,10,FALSE),"")</f>
        <v/>
      </c>
      <c r="P587" t="str">
        <f>IFERROR(VLOOKUP($A587,#REF!,7,FALSE),"")</f>
        <v/>
      </c>
      <c r="Q587" t="str">
        <f>IFERROR(VLOOKUP($A587,#REF!,6,FALSE),"")</f>
        <v/>
      </c>
    </row>
    <row r="588" spans="14:17" x14ac:dyDescent="0.3">
      <c r="N588" t="str">
        <f>IFERROR(VLOOKUP($A588,#REF!,13,FALSE),"")</f>
        <v/>
      </c>
      <c r="O588" t="str">
        <f>IFERROR(VLOOKUP($A588,#REF!,10,FALSE),"")</f>
        <v/>
      </c>
      <c r="P588" t="str">
        <f>IFERROR(VLOOKUP($A588,#REF!,7,FALSE),"")</f>
        <v/>
      </c>
      <c r="Q588" t="str">
        <f>IFERROR(VLOOKUP($A588,#REF!,6,FALSE),"")</f>
        <v/>
      </c>
    </row>
    <row r="589" spans="14:17" x14ac:dyDescent="0.3">
      <c r="N589" t="str">
        <f>IFERROR(VLOOKUP($A589,#REF!,13,FALSE),"")</f>
        <v/>
      </c>
      <c r="O589" t="str">
        <f>IFERROR(VLOOKUP($A589,#REF!,10,FALSE),"")</f>
        <v/>
      </c>
      <c r="P589" t="str">
        <f>IFERROR(VLOOKUP($A589,#REF!,7,FALSE),"")</f>
        <v/>
      </c>
      <c r="Q589" t="str">
        <f>IFERROR(VLOOKUP($A589,#REF!,6,FALSE),"")</f>
        <v/>
      </c>
    </row>
    <row r="590" spans="14:17" x14ac:dyDescent="0.3">
      <c r="N590" t="str">
        <f>IFERROR(VLOOKUP($A590,#REF!,13,FALSE),"")</f>
        <v/>
      </c>
      <c r="O590" t="str">
        <f>IFERROR(VLOOKUP($A590,#REF!,10,FALSE),"")</f>
        <v/>
      </c>
      <c r="P590" t="str">
        <f>IFERROR(VLOOKUP($A590,#REF!,7,FALSE),"")</f>
        <v/>
      </c>
      <c r="Q590" t="str">
        <f>IFERROR(VLOOKUP($A590,#REF!,6,FALSE),"")</f>
        <v/>
      </c>
    </row>
    <row r="591" spans="14:17" x14ac:dyDescent="0.3">
      <c r="N591" t="str">
        <f>IFERROR(VLOOKUP($A591,#REF!,13,FALSE),"")</f>
        <v/>
      </c>
      <c r="O591" t="str">
        <f>IFERROR(VLOOKUP($A591,#REF!,10,FALSE),"")</f>
        <v/>
      </c>
      <c r="P591" t="str">
        <f>IFERROR(VLOOKUP($A591,#REF!,7,FALSE),"")</f>
        <v/>
      </c>
      <c r="Q591" t="str">
        <f>IFERROR(VLOOKUP($A591,#REF!,6,FALSE),"")</f>
        <v/>
      </c>
    </row>
    <row r="592" spans="14:17" x14ac:dyDescent="0.3">
      <c r="N592" t="str">
        <f>IFERROR(VLOOKUP($A592,#REF!,13,FALSE),"")</f>
        <v/>
      </c>
      <c r="O592" t="str">
        <f>IFERROR(VLOOKUP($A592,#REF!,10,FALSE),"")</f>
        <v/>
      </c>
      <c r="P592" t="str">
        <f>IFERROR(VLOOKUP($A592,#REF!,7,FALSE),"")</f>
        <v/>
      </c>
      <c r="Q592" t="str">
        <f>IFERROR(VLOOKUP($A592,#REF!,6,FALSE),"")</f>
        <v/>
      </c>
    </row>
    <row r="593" spans="14:17" x14ac:dyDescent="0.3">
      <c r="N593" t="str">
        <f>IFERROR(VLOOKUP($A593,#REF!,13,FALSE),"")</f>
        <v/>
      </c>
      <c r="O593" t="str">
        <f>IFERROR(VLOOKUP($A593,#REF!,10,FALSE),"")</f>
        <v/>
      </c>
      <c r="P593" t="str">
        <f>IFERROR(VLOOKUP($A593,#REF!,7,FALSE),"")</f>
        <v/>
      </c>
      <c r="Q593" t="str">
        <f>IFERROR(VLOOKUP($A593,#REF!,6,FALSE),"")</f>
        <v/>
      </c>
    </row>
    <row r="594" spans="14:17" x14ac:dyDescent="0.3">
      <c r="N594" t="str">
        <f>IFERROR(VLOOKUP($A594,#REF!,13,FALSE),"")</f>
        <v/>
      </c>
      <c r="O594" t="str">
        <f>IFERROR(VLOOKUP($A594,#REF!,10,FALSE),"")</f>
        <v/>
      </c>
      <c r="P594" t="str">
        <f>IFERROR(VLOOKUP($A594,#REF!,7,FALSE),"")</f>
        <v/>
      </c>
      <c r="Q594" t="str">
        <f>IFERROR(VLOOKUP($A594,#REF!,6,FALSE),"")</f>
        <v/>
      </c>
    </row>
    <row r="595" spans="14:17" x14ac:dyDescent="0.3">
      <c r="N595" t="str">
        <f>IFERROR(VLOOKUP($A595,#REF!,13,FALSE),"")</f>
        <v/>
      </c>
      <c r="O595" t="str">
        <f>IFERROR(VLOOKUP($A595,#REF!,10,FALSE),"")</f>
        <v/>
      </c>
      <c r="P595" t="str">
        <f>IFERROR(VLOOKUP($A595,#REF!,7,FALSE),"")</f>
        <v/>
      </c>
      <c r="Q595" t="str">
        <f>IFERROR(VLOOKUP($A595,#REF!,6,FALSE),"")</f>
        <v/>
      </c>
    </row>
    <row r="596" spans="14:17" x14ac:dyDescent="0.3">
      <c r="N596" t="str">
        <f>IFERROR(VLOOKUP($A596,#REF!,13,FALSE),"")</f>
        <v/>
      </c>
      <c r="O596" t="str">
        <f>IFERROR(VLOOKUP($A596,#REF!,10,FALSE),"")</f>
        <v/>
      </c>
      <c r="P596" t="str">
        <f>IFERROR(VLOOKUP($A596,#REF!,7,FALSE),"")</f>
        <v/>
      </c>
      <c r="Q596" t="str">
        <f>IFERROR(VLOOKUP($A596,#REF!,6,FALSE),"")</f>
        <v/>
      </c>
    </row>
    <row r="597" spans="14:17" x14ac:dyDescent="0.3">
      <c r="N597" t="str">
        <f>IFERROR(VLOOKUP($A597,#REF!,13,FALSE),"")</f>
        <v/>
      </c>
      <c r="O597" t="str">
        <f>IFERROR(VLOOKUP($A597,#REF!,10,FALSE),"")</f>
        <v/>
      </c>
      <c r="P597" t="str">
        <f>IFERROR(VLOOKUP($A597,#REF!,7,FALSE),"")</f>
        <v/>
      </c>
      <c r="Q597" t="str">
        <f>IFERROR(VLOOKUP($A597,#REF!,6,FALSE),"")</f>
        <v/>
      </c>
    </row>
    <row r="598" spans="14:17" x14ac:dyDescent="0.3">
      <c r="N598" t="str">
        <f>IFERROR(VLOOKUP($A598,#REF!,13,FALSE),"")</f>
        <v/>
      </c>
      <c r="O598" t="str">
        <f>IFERROR(VLOOKUP($A598,#REF!,10,FALSE),"")</f>
        <v/>
      </c>
      <c r="P598" t="str">
        <f>IFERROR(VLOOKUP($A598,#REF!,7,FALSE),"")</f>
        <v/>
      </c>
      <c r="Q598" t="str">
        <f>IFERROR(VLOOKUP($A598,#REF!,6,FALSE),"")</f>
        <v/>
      </c>
    </row>
    <row r="599" spans="14:17" x14ac:dyDescent="0.3">
      <c r="N599" t="str">
        <f>IFERROR(VLOOKUP($A599,#REF!,13,FALSE),"")</f>
        <v/>
      </c>
      <c r="O599" t="str">
        <f>IFERROR(VLOOKUP($A599,#REF!,10,FALSE),"")</f>
        <v/>
      </c>
      <c r="P599" t="str">
        <f>IFERROR(VLOOKUP($A599,#REF!,7,FALSE),"")</f>
        <v/>
      </c>
      <c r="Q599" t="str">
        <f>IFERROR(VLOOKUP($A599,#REF!,6,FALSE),"")</f>
        <v/>
      </c>
    </row>
    <row r="600" spans="14:17" x14ac:dyDescent="0.3">
      <c r="N600" t="str">
        <f>IFERROR(VLOOKUP($A600,#REF!,13,FALSE),"")</f>
        <v/>
      </c>
      <c r="O600" t="str">
        <f>IFERROR(VLOOKUP($A600,#REF!,10,FALSE),"")</f>
        <v/>
      </c>
      <c r="P600" t="str">
        <f>IFERROR(VLOOKUP($A600,#REF!,7,FALSE),"")</f>
        <v/>
      </c>
      <c r="Q600" t="str">
        <f>IFERROR(VLOOKUP($A600,#REF!,6,FALSE),"")</f>
        <v/>
      </c>
    </row>
    <row r="601" spans="14:17" x14ac:dyDescent="0.3">
      <c r="N601" t="str">
        <f>IFERROR(VLOOKUP($A601,#REF!,13,FALSE),"")</f>
        <v/>
      </c>
      <c r="O601" t="str">
        <f>IFERROR(VLOOKUP($A601,#REF!,10,FALSE),"")</f>
        <v/>
      </c>
      <c r="P601" t="str">
        <f>IFERROR(VLOOKUP($A601,#REF!,7,FALSE),"")</f>
        <v/>
      </c>
      <c r="Q601" t="str">
        <f>IFERROR(VLOOKUP($A601,#REF!,6,FALSE),"")</f>
        <v/>
      </c>
    </row>
    <row r="602" spans="14:17" x14ac:dyDescent="0.3">
      <c r="N602" t="str">
        <f>IFERROR(VLOOKUP($A602,#REF!,13,FALSE),"")</f>
        <v/>
      </c>
      <c r="O602" t="str">
        <f>IFERROR(VLOOKUP($A602,#REF!,10,FALSE),"")</f>
        <v/>
      </c>
      <c r="P602" t="str">
        <f>IFERROR(VLOOKUP($A602,#REF!,7,FALSE),"")</f>
        <v/>
      </c>
      <c r="Q602" t="str">
        <f>IFERROR(VLOOKUP($A602,#REF!,6,FALSE),"")</f>
        <v/>
      </c>
    </row>
    <row r="603" spans="14:17" x14ac:dyDescent="0.3">
      <c r="N603" t="str">
        <f>IFERROR(VLOOKUP($A603,#REF!,13,FALSE),"")</f>
        <v/>
      </c>
      <c r="O603" t="str">
        <f>IFERROR(VLOOKUP($A603,#REF!,10,FALSE),"")</f>
        <v/>
      </c>
      <c r="P603" t="str">
        <f>IFERROR(VLOOKUP($A603,#REF!,7,FALSE),"")</f>
        <v/>
      </c>
      <c r="Q603" t="str">
        <f>IFERROR(VLOOKUP($A603,#REF!,6,FALSE),"")</f>
        <v/>
      </c>
    </row>
    <row r="604" spans="14:17" x14ac:dyDescent="0.3">
      <c r="N604" t="str">
        <f>IFERROR(VLOOKUP($A604,#REF!,13,FALSE),"")</f>
        <v/>
      </c>
      <c r="O604" t="str">
        <f>IFERROR(VLOOKUP($A604,#REF!,10,FALSE),"")</f>
        <v/>
      </c>
      <c r="P604" t="str">
        <f>IFERROR(VLOOKUP($A604,#REF!,7,FALSE),"")</f>
        <v/>
      </c>
      <c r="Q604" t="str">
        <f>IFERROR(VLOOKUP($A604,#REF!,6,FALSE),"")</f>
        <v/>
      </c>
    </row>
    <row r="605" spans="14:17" x14ac:dyDescent="0.3">
      <c r="N605" t="str">
        <f>IFERROR(VLOOKUP($A605,#REF!,13,FALSE),"")</f>
        <v/>
      </c>
      <c r="O605" t="str">
        <f>IFERROR(VLOOKUP($A605,#REF!,10,FALSE),"")</f>
        <v/>
      </c>
      <c r="P605" t="str">
        <f>IFERROR(VLOOKUP($A605,#REF!,7,FALSE),"")</f>
        <v/>
      </c>
      <c r="Q605" t="str">
        <f>IFERROR(VLOOKUP($A605,#REF!,6,FALSE),"")</f>
        <v/>
      </c>
    </row>
    <row r="606" spans="14:17" x14ac:dyDescent="0.3">
      <c r="N606" t="str">
        <f>IFERROR(VLOOKUP($A606,#REF!,13,FALSE),"")</f>
        <v/>
      </c>
      <c r="O606" t="str">
        <f>IFERROR(VLOOKUP($A606,#REF!,10,FALSE),"")</f>
        <v/>
      </c>
      <c r="P606" t="str">
        <f>IFERROR(VLOOKUP($A606,#REF!,7,FALSE),"")</f>
        <v/>
      </c>
      <c r="Q606" t="str">
        <f>IFERROR(VLOOKUP($A606,#REF!,6,FALSE),"")</f>
        <v/>
      </c>
    </row>
    <row r="607" spans="14:17" x14ac:dyDescent="0.3">
      <c r="N607" t="str">
        <f>IFERROR(VLOOKUP($A607,#REF!,13,FALSE),"")</f>
        <v/>
      </c>
      <c r="O607" t="str">
        <f>IFERROR(VLOOKUP($A607,#REF!,10,FALSE),"")</f>
        <v/>
      </c>
      <c r="P607" t="str">
        <f>IFERROR(VLOOKUP($A607,#REF!,7,FALSE),"")</f>
        <v/>
      </c>
      <c r="Q607" t="str">
        <f>IFERROR(VLOOKUP($A607,#REF!,6,FALSE),"")</f>
        <v/>
      </c>
    </row>
    <row r="608" spans="14:17" x14ac:dyDescent="0.3">
      <c r="N608" t="str">
        <f>IFERROR(VLOOKUP($A608,#REF!,13,FALSE),"")</f>
        <v/>
      </c>
      <c r="O608" t="str">
        <f>IFERROR(VLOOKUP($A608,#REF!,10,FALSE),"")</f>
        <v/>
      </c>
      <c r="P608" t="str">
        <f>IFERROR(VLOOKUP($A608,#REF!,7,FALSE),"")</f>
        <v/>
      </c>
      <c r="Q608" t="str">
        <f>IFERROR(VLOOKUP($A608,#REF!,6,FALSE),"")</f>
        <v/>
      </c>
    </row>
    <row r="609" spans="14:17" x14ac:dyDescent="0.3">
      <c r="N609" t="str">
        <f>IFERROR(VLOOKUP($A609,#REF!,13,FALSE),"")</f>
        <v/>
      </c>
      <c r="O609" t="str">
        <f>IFERROR(VLOOKUP($A609,#REF!,10,FALSE),"")</f>
        <v/>
      </c>
      <c r="P609" t="str">
        <f>IFERROR(VLOOKUP($A609,#REF!,7,FALSE),"")</f>
        <v/>
      </c>
      <c r="Q609" t="str">
        <f>IFERROR(VLOOKUP($A609,#REF!,6,FALSE),"")</f>
        <v/>
      </c>
    </row>
    <row r="610" spans="14:17" x14ac:dyDescent="0.3">
      <c r="N610" t="str">
        <f>IFERROR(VLOOKUP($A610,#REF!,13,FALSE),"")</f>
        <v/>
      </c>
      <c r="O610" t="str">
        <f>IFERROR(VLOOKUP($A610,#REF!,10,FALSE),"")</f>
        <v/>
      </c>
      <c r="P610" t="str">
        <f>IFERROR(VLOOKUP($A610,#REF!,7,FALSE),"")</f>
        <v/>
      </c>
      <c r="Q610" t="str">
        <f>IFERROR(VLOOKUP($A610,#REF!,6,FALSE),"")</f>
        <v/>
      </c>
    </row>
    <row r="611" spans="14:17" x14ac:dyDescent="0.3">
      <c r="N611" t="str">
        <f>IFERROR(VLOOKUP($A611,#REF!,13,FALSE),"")</f>
        <v/>
      </c>
      <c r="O611" t="str">
        <f>IFERROR(VLOOKUP($A611,#REF!,10,FALSE),"")</f>
        <v/>
      </c>
      <c r="P611" t="str">
        <f>IFERROR(VLOOKUP($A611,#REF!,7,FALSE),"")</f>
        <v/>
      </c>
      <c r="Q611" t="str">
        <f>IFERROR(VLOOKUP($A611,#REF!,6,FALSE),"")</f>
        <v/>
      </c>
    </row>
    <row r="612" spans="14:17" x14ac:dyDescent="0.3">
      <c r="N612" t="str">
        <f>IFERROR(VLOOKUP($A612,#REF!,13,FALSE),"")</f>
        <v/>
      </c>
      <c r="O612" t="str">
        <f>IFERROR(VLOOKUP($A612,#REF!,10,FALSE),"")</f>
        <v/>
      </c>
      <c r="P612" t="str">
        <f>IFERROR(VLOOKUP($A612,#REF!,7,FALSE),"")</f>
        <v/>
      </c>
      <c r="Q612" t="str">
        <f>IFERROR(VLOOKUP($A612,#REF!,6,FALSE),"")</f>
        <v/>
      </c>
    </row>
    <row r="613" spans="14:17" x14ac:dyDescent="0.3">
      <c r="N613" t="str">
        <f>IFERROR(VLOOKUP($A613,#REF!,13,FALSE),"")</f>
        <v/>
      </c>
      <c r="O613" t="str">
        <f>IFERROR(VLOOKUP($A613,#REF!,10,FALSE),"")</f>
        <v/>
      </c>
      <c r="P613" t="str">
        <f>IFERROR(VLOOKUP($A613,#REF!,7,FALSE),"")</f>
        <v/>
      </c>
      <c r="Q613" t="str">
        <f>IFERROR(VLOOKUP($A613,#REF!,6,FALSE),"")</f>
        <v/>
      </c>
    </row>
    <row r="614" spans="14:17" x14ac:dyDescent="0.3">
      <c r="N614" t="str">
        <f>IFERROR(VLOOKUP($A614,#REF!,13,FALSE),"")</f>
        <v/>
      </c>
      <c r="O614" t="str">
        <f>IFERROR(VLOOKUP($A614,#REF!,10,FALSE),"")</f>
        <v/>
      </c>
      <c r="P614" t="str">
        <f>IFERROR(VLOOKUP($A614,#REF!,7,FALSE),"")</f>
        <v/>
      </c>
      <c r="Q614" t="str">
        <f>IFERROR(VLOOKUP($A614,#REF!,6,FALSE),"")</f>
        <v/>
      </c>
    </row>
    <row r="615" spans="14:17" x14ac:dyDescent="0.3">
      <c r="N615" t="str">
        <f>IFERROR(VLOOKUP($A615,#REF!,13,FALSE),"")</f>
        <v/>
      </c>
      <c r="O615" t="str">
        <f>IFERROR(VLOOKUP($A615,#REF!,10,FALSE),"")</f>
        <v/>
      </c>
      <c r="P615" t="str">
        <f>IFERROR(VLOOKUP($A615,#REF!,7,FALSE),"")</f>
        <v/>
      </c>
      <c r="Q615" t="str">
        <f>IFERROR(VLOOKUP($A615,#REF!,6,FALSE),"")</f>
        <v/>
      </c>
    </row>
    <row r="616" spans="14:17" x14ac:dyDescent="0.3">
      <c r="N616" t="str">
        <f>IFERROR(VLOOKUP($A616,#REF!,13,FALSE),"")</f>
        <v/>
      </c>
      <c r="O616" t="str">
        <f>IFERROR(VLOOKUP($A616,#REF!,10,FALSE),"")</f>
        <v/>
      </c>
      <c r="P616" t="str">
        <f>IFERROR(VLOOKUP($A616,#REF!,7,FALSE),"")</f>
        <v/>
      </c>
      <c r="Q616" t="str">
        <f>IFERROR(VLOOKUP($A616,#REF!,6,FALSE),"")</f>
        <v/>
      </c>
    </row>
    <row r="617" spans="14:17" x14ac:dyDescent="0.3">
      <c r="N617" t="str">
        <f>IFERROR(VLOOKUP($A617,#REF!,13,FALSE),"")</f>
        <v/>
      </c>
      <c r="O617" t="str">
        <f>IFERROR(VLOOKUP($A617,#REF!,10,FALSE),"")</f>
        <v/>
      </c>
      <c r="P617" t="str">
        <f>IFERROR(VLOOKUP($A617,#REF!,7,FALSE),"")</f>
        <v/>
      </c>
      <c r="Q617" t="str">
        <f>IFERROR(VLOOKUP($A617,#REF!,6,FALSE),"")</f>
        <v/>
      </c>
    </row>
    <row r="618" spans="14:17" x14ac:dyDescent="0.3">
      <c r="N618" t="str">
        <f>IFERROR(VLOOKUP($A618,#REF!,13,FALSE),"")</f>
        <v/>
      </c>
      <c r="O618" t="str">
        <f>IFERROR(VLOOKUP($A618,#REF!,10,FALSE),"")</f>
        <v/>
      </c>
      <c r="P618" t="str">
        <f>IFERROR(VLOOKUP($A618,#REF!,7,FALSE),"")</f>
        <v/>
      </c>
      <c r="Q618" t="str">
        <f>IFERROR(VLOOKUP($A618,#REF!,6,FALSE),"")</f>
        <v/>
      </c>
    </row>
    <row r="619" spans="14:17" x14ac:dyDescent="0.3">
      <c r="N619" t="str">
        <f>IFERROR(VLOOKUP($A619,#REF!,13,FALSE),"")</f>
        <v/>
      </c>
      <c r="O619" t="str">
        <f>IFERROR(VLOOKUP($A619,#REF!,10,FALSE),"")</f>
        <v/>
      </c>
      <c r="P619" t="str">
        <f>IFERROR(VLOOKUP($A619,#REF!,7,FALSE),"")</f>
        <v/>
      </c>
      <c r="Q619" t="str">
        <f>IFERROR(VLOOKUP($A619,#REF!,6,FALSE),"")</f>
        <v/>
      </c>
    </row>
    <row r="620" spans="14:17" x14ac:dyDescent="0.3">
      <c r="N620" t="str">
        <f>IFERROR(VLOOKUP($A620,#REF!,13,FALSE),"")</f>
        <v/>
      </c>
      <c r="O620" t="str">
        <f>IFERROR(VLOOKUP($A620,#REF!,10,FALSE),"")</f>
        <v/>
      </c>
      <c r="P620" t="str">
        <f>IFERROR(VLOOKUP($A620,#REF!,7,FALSE),"")</f>
        <v/>
      </c>
      <c r="Q620" t="str">
        <f>IFERROR(VLOOKUP($A620,#REF!,6,FALSE),"")</f>
        <v/>
      </c>
    </row>
    <row r="621" spans="14:17" x14ac:dyDescent="0.3">
      <c r="N621" t="str">
        <f>IFERROR(VLOOKUP($A621,#REF!,13,FALSE),"")</f>
        <v/>
      </c>
      <c r="O621" t="str">
        <f>IFERROR(VLOOKUP($A621,#REF!,10,FALSE),"")</f>
        <v/>
      </c>
      <c r="P621" t="str">
        <f>IFERROR(VLOOKUP($A621,#REF!,7,FALSE),"")</f>
        <v/>
      </c>
      <c r="Q621" t="str">
        <f>IFERROR(VLOOKUP($A621,#REF!,6,FALSE),"")</f>
        <v/>
      </c>
    </row>
    <row r="622" spans="14:17" x14ac:dyDescent="0.3">
      <c r="N622" t="str">
        <f>IFERROR(VLOOKUP($A622,#REF!,13,FALSE),"")</f>
        <v/>
      </c>
      <c r="O622" t="str">
        <f>IFERROR(VLOOKUP($A622,#REF!,10,FALSE),"")</f>
        <v/>
      </c>
      <c r="P622" t="str">
        <f>IFERROR(VLOOKUP($A622,#REF!,7,FALSE),"")</f>
        <v/>
      </c>
      <c r="Q622" t="str">
        <f>IFERROR(VLOOKUP($A622,#REF!,6,FALSE),"")</f>
        <v/>
      </c>
    </row>
    <row r="623" spans="14:17" x14ac:dyDescent="0.3">
      <c r="N623" t="str">
        <f>IFERROR(VLOOKUP($A623,#REF!,13,FALSE),"")</f>
        <v/>
      </c>
      <c r="O623" t="str">
        <f>IFERROR(VLOOKUP($A623,#REF!,10,FALSE),"")</f>
        <v/>
      </c>
      <c r="P623" t="str">
        <f>IFERROR(VLOOKUP($A623,#REF!,7,FALSE),"")</f>
        <v/>
      </c>
      <c r="Q623" t="str">
        <f>IFERROR(VLOOKUP($A623,#REF!,6,FALSE),"")</f>
        <v/>
      </c>
    </row>
    <row r="624" spans="14:17" x14ac:dyDescent="0.3">
      <c r="N624" t="str">
        <f>IFERROR(VLOOKUP($A624,#REF!,13,FALSE),"")</f>
        <v/>
      </c>
      <c r="O624" t="str">
        <f>IFERROR(VLOOKUP($A624,#REF!,10,FALSE),"")</f>
        <v/>
      </c>
      <c r="P624" t="str">
        <f>IFERROR(VLOOKUP($A624,#REF!,7,FALSE),"")</f>
        <v/>
      </c>
      <c r="Q624" t="str">
        <f>IFERROR(VLOOKUP($A624,#REF!,6,FALSE),"")</f>
        <v/>
      </c>
    </row>
    <row r="625" spans="14:17" x14ac:dyDescent="0.3">
      <c r="N625" t="str">
        <f>IFERROR(VLOOKUP($A625,#REF!,13,FALSE),"")</f>
        <v/>
      </c>
      <c r="O625" t="str">
        <f>IFERROR(VLOOKUP($A625,#REF!,10,FALSE),"")</f>
        <v/>
      </c>
      <c r="P625" t="str">
        <f>IFERROR(VLOOKUP($A625,#REF!,7,FALSE),"")</f>
        <v/>
      </c>
      <c r="Q625" t="str">
        <f>IFERROR(VLOOKUP($A625,#REF!,6,FALSE),"")</f>
        <v/>
      </c>
    </row>
    <row r="626" spans="14:17" x14ac:dyDescent="0.3">
      <c r="N626" t="str">
        <f>IFERROR(VLOOKUP($A626,#REF!,13,FALSE),"")</f>
        <v/>
      </c>
      <c r="O626" t="str">
        <f>IFERROR(VLOOKUP($A626,#REF!,10,FALSE),"")</f>
        <v/>
      </c>
      <c r="P626" t="str">
        <f>IFERROR(VLOOKUP($A626,#REF!,7,FALSE),"")</f>
        <v/>
      </c>
      <c r="Q626" t="str">
        <f>IFERROR(VLOOKUP($A626,#REF!,6,FALSE),"")</f>
        <v/>
      </c>
    </row>
    <row r="627" spans="14:17" x14ac:dyDescent="0.3">
      <c r="N627" t="str">
        <f>IFERROR(VLOOKUP($A627,#REF!,13,FALSE),"")</f>
        <v/>
      </c>
      <c r="O627" t="str">
        <f>IFERROR(VLOOKUP($A627,#REF!,10,FALSE),"")</f>
        <v/>
      </c>
      <c r="P627" t="str">
        <f>IFERROR(VLOOKUP($A627,#REF!,7,FALSE),"")</f>
        <v/>
      </c>
      <c r="Q627" t="str">
        <f>IFERROR(VLOOKUP($A627,#REF!,6,FALSE),"")</f>
        <v/>
      </c>
    </row>
    <row r="628" spans="14:17" x14ac:dyDescent="0.3">
      <c r="N628" t="str">
        <f>IFERROR(VLOOKUP($A628,#REF!,13,FALSE),"")</f>
        <v/>
      </c>
      <c r="O628" t="str">
        <f>IFERROR(VLOOKUP($A628,#REF!,10,FALSE),"")</f>
        <v/>
      </c>
      <c r="P628" t="str">
        <f>IFERROR(VLOOKUP($A628,#REF!,7,FALSE),"")</f>
        <v/>
      </c>
      <c r="Q628" t="str">
        <f>IFERROR(VLOOKUP($A628,#REF!,6,FALSE),"")</f>
        <v/>
      </c>
    </row>
    <row r="629" spans="14:17" x14ac:dyDescent="0.3">
      <c r="N629" t="str">
        <f>IFERROR(VLOOKUP($A629,#REF!,13,FALSE),"")</f>
        <v/>
      </c>
      <c r="O629" t="str">
        <f>IFERROR(VLOOKUP($A629,#REF!,10,FALSE),"")</f>
        <v/>
      </c>
      <c r="P629" t="str">
        <f>IFERROR(VLOOKUP($A629,#REF!,7,FALSE),"")</f>
        <v/>
      </c>
      <c r="Q629" t="str">
        <f>IFERROR(VLOOKUP($A629,#REF!,6,FALSE),"")</f>
        <v/>
      </c>
    </row>
    <row r="630" spans="14:17" x14ac:dyDescent="0.3">
      <c r="N630" t="str">
        <f>IFERROR(VLOOKUP($A630,#REF!,13,FALSE),"")</f>
        <v/>
      </c>
      <c r="O630" t="str">
        <f>IFERROR(VLOOKUP($A630,#REF!,10,FALSE),"")</f>
        <v/>
      </c>
      <c r="P630" t="str">
        <f>IFERROR(VLOOKUP($A630,#REF!,7,FALSE),"")</f>
        <v/>
      </c>
      <c r="Q630" t="str">
        <f>IFERROR(VLOOKUP($A630,#REF!,6,FALSE),"")</f>
        <v/>
      </c>
    </row>
    <row r="631" spans="14:17" x14ac:dyDescent="0.3">
      <c r="N631" t="str">
        <f>IFERROR(VLOOKUP($A631,#REF!,13,FALSE),"")</f>
        <v/>
      </c>
      <c r="O631" t="str">
        <f>IFERROR(VLOOKUP($A631,#REF!,10,FALSE),"")</f>
        <v/>
      </c>
      <c r="P631" t="str">
        <f>IFERROR(VLOOKUP($A631,#REF!,7,FALSE),"")</f>
        <v/>
      </c>
      <c r="Q631" t="str">
        <f>IFERROR(VLOOKUP($A631,#REF!,6,FALSE),"")</f>
        <v/>
      </c>
    </row>
    <row r="632" spans="14:17" x14ac:dyDescent="0.3">
      <c r="N632" t="str">
        <f>IFERROR(VLOOKUP($A632,#REF!,13,FALSE),"")</f>
        <v/>
      </c>
      <c r="O632" t="str">
        <f>IFERROR(VLOOKUP($A632,#REF!,10,FALSE),"")</f>
        <v/>
      </c>
      <c r="P632" t="str">
        <f>IFERROR(VLOOKUP($A632,#REF!,7,FALSE),"")</f>
        <v/>
      </c>
      <c r="Q632" t="str">
        <f>IFERROR(VLOOKUP($A632,#REF!,6,FALSE),"")</f>
        <v/>
      </c>
    </row>
    <row r="633" spans="14:17" x14ac:dyDescent="0.3">
      <c r="N633" t="str">
        <f>IFERROR(VLOOKUP($A633,#REF!,13,FALSE),"")</f>
        <v/>
      </c>
      <c r="O633" t="str">
        <f>IFERROR(VLOOKUP($A633,#REF!,10,FALSE),"")</f>
        <v/>
      </c>
      <c r="P633" t="str">
        <f>IFERROR(VLOOKUP($A633,#REF!,7,FALSE),"")</f>
        <v/>
      </c>
      <c r="Q633" t="str">
        <f>IFERROR(VLOOKUP($A633,#REF!,6,FALSE),"")</f>
        <v/>
      </c>
    </row>
    <row r="634" spans="14:17" x14ac:dyDescent="0.3">
      <c r="N634" t="str">
        <f>IFERROR(VLOOKUP($A634,#REF!,13,FALSE),"")</f>
        <v/>
      </c>
      <c r="O634" t="str">
        <f>IFERROR(VLOOKUP($A634,#REF!,10,FALSE),"")</f>
        <v/>
      </c>
      <c r="P634" t="str">
        <f>IFERROR(VLOOKUP($A634,#REF!,7,FALSE),"")</f>
        <v/>
      </c>
      <c r="Q634" t="str">
        <f>IFERROR(VLOOKUP($A634,#REF!,6,FALSE),"")</f>
        <v/>
      </c>
    </row>
    <row r="635" spans="14:17" x14ac:dyDescent="0.3">
      <c r="N635" t="str">
        <f>IFERROR(VLOOKUP($A635,#REF!,13,FALSE),"")</f>
        <v/>
      </c>
      <c r="O635" t="str">
        <f>IFERROR(VLOOKUP($A635,#REF!,10,FALSE),"")</f>
        <v/>
      </c>
      <c r="P635" t="str">
        <f>IFERROR(VLOOKUP($A635,#REF!,7,FALSE),"")</f>
        <v/>
      </c>
      <c r="Q635" t="str">
        <f>IFERROR(VLOOKUP($A635,#REF!,6,FALSE),"")</f>
        <v/>
      </c>
    </row>
    <row r="636" spans="14:17" x14ac:dyDescent="0.3">
      <c r="N636" t="str">
        <f>IFERROR(VLOOKUP($A636,#REF!,13,FALSE),"")</f>
        <v/>
      </c>
      <c r="O636" t="str">
        <f>IFERROR(VLOOKUP($A636,#REF!,10,FALSE),"")</f>
        <v/>
      </c>
      <c r="P636" t="str">
        <f>IFERROR(VLOOKUP($A636,#REF!,7,FALSE),"")</f>
        <v/>
      </c>
      <c r="Q636" t="str">
        <f>IFERROR(VLOOKUP($A636,#REF!,6,FALSE),"")</f>
        <v/>
      </c>
    </row>
    <row r="637" spans="14:17" x14ac:dyDescent="0.3">
      <c r="N637" t="str">
        <f>IFERROR(VLOOKUP($A637,#REF!,13,FALSE),"")</f>
        <v/>
      </c>
      <c r="O637" t="str">
        <f>IFERROR(VLOOKUP($A637,#REF!,10,FALSE),"")</f>
        <v/>
      </c>
      <c r="P637" t="str">
        <f>IFERROR(VLOOKUP($A637,#REF!,7,FALSE),"")</f>
        <v/>
      </c>
      <c r="Q637" t="str">
        <f>IFERROR(VLOOKUP($A637,#REF!,6,FALSE),"")</f>
        <v/>
      </c>
    </row>
    <row r="638" spans="14:17" x14ac:dyDescent="0.3">
      <c r="N638" t="str">
        <f>IFERROR(VLOOKUP($A638,#REF!,13,FALSE),"")</f>
        <v/>
      </c>
      <c r="O638" t="str">
        <f>IFERROR(VLOOKUP($A638,#REF!,10,FALSE),"")</f>
        <v/>
      </c>
      <c r="P638" t="str">
        <f>IFERROR(VLOOKUP($A638,#REF!,7,FALSE),"")</f>
        <v/>
      </c>
      <c r="Q638" t="str">
        <f>IFERROR(VLOOKUP($A638,#REF!,6,FALSE),"")</f>
        <v/>
      </c>
    </row>
    <row r="639" spans="14:17" x14ac:dyDescent="0.3">
      <c r="N639" t="str">
        <f>IFERROR(VLOOKUP($A639,#REF!,13,FALSE),"")</f>
        <v/>
      </c>
      <c r="O639" t="str">
        <f>IFERROR(VLOOKUP($A639,#REF!,10,FALSE),"")</f>
        <v/>
      </c>
      <c r="P639" t="str">
        <f>IFERROR(VLOOKUP($A639,#REF!,7,FALSE),"")</f>
        <v/>
      </c>
      <c r="Q639" t="str">
        <f>IFERROR(VLOOKUP($A639,#REF!,6,FALSE),"")</f>
        <v/>
      </c>
    </row>
    <row r="640" spans="14:17" x14ac:dyDescent="0.3">
      <c r="N640" t="str">
        <f>IFERROR(VLOOKUP($A640,#REF!,13,FALSE),"")</f>
        <v/>
      </c>
      <c r="O640" t="str">
        <f>IFERROR(VLOOKUP($A640,#REF!,10,FALSE),"")</f>
        <v/>
      </c>
      <c r="P640" t="str">
        <f>IFERROR(VLOOKUP($A640,#REF!,7,FALSE),"")</f>
        <v/>
      </c>
      <c r="Q640" t="str">
        <f>IFERROR(VLOOKUP($A640,#REF!,6,FALSE),"")</f>
        <v/>
      </c>
    </row>
    <row r="641" spans="14:17" x14ac:dyDescent="0.3">
      <c r="N641" t="str">
        <f>IFERROR(VLOOKUP($A641,#REF!,13,FALSE),"")</f>
        <v/>
      </c>
      <c r="O641" t="str">
        <f>IFERROR(VLOOKUP($A641,#REF!,10,FALSE),"")</f>
        <v/>
      </c>
      <c r="P641" t="str">
        <f>IFERROR(VLOOKUP($A641,#REF!,7,FALSE),"")</f>
        <v/>
      </c>
      <c r="Q641" t="str">
        <f>IFERROR(VLOOKUP($A641,#REF!,6,FALSE),"")</f>
        <v/>
      </c>
    </row>
    <row r="642" spans="14:17" x14ac:dyDescent="0.3">
      <c r="N642" t="str">
        <f>IFERROR(VLOOKUP($A642,#REF!,13,FALSE),"")</f>
        <v/>
      </c>
      <c r="O642" t="str">
        <f>IFERROR(VLOOKUP($A642,#REF!,10,FALSE),"")</f>
        <v/>
      </c>
      <c r="P642" t="str">
        <f>IFERROR(VLOOKUP($A642,#REF!,7,FALSE),"")</f>
        <v/>
      </c>
      <c r="Q642" t="str">
        <f>IFERROR(VLOOKUP($A642,#REF!,6,FALSE),"")</f>
        <v/>
      </c>
    </row>
    <row r="643" spans="14:17" x14ac:dyDescent="0.3">
      <c r="N643" t="str">
        <f>IFERROR(VLOOKUP($A643,#REF!,13,FALSE),"")</f>
        <v/>
      </c>
      <c r="O643" t="str">
        <f>IFERROR(VLOOKUP($A643,#REF!,10,FALSE),"")</f>
        <v/>
      </c>
      <c r="P643" t="str">
        <f>IFERROR(VLOOKUP($A643,#REF!,7,FALSE),"")</f>
        <v/>
      </c>
      <c r="Q643" t="str">
        <f>IFERROR(VLOOKUP($A643,#REF!,6,FALSE),"")</f>
        <v/>
      </c>
    </row>
    <row r="644" spans="14:17" x14ac:dyDescent="0.3">
      <c r="N644" t="str">
        <f>IFERROR(VLOOKUP($A644,#REF!,13,FALSE),"")</f>
        <v/>
      </c>
      <c r="O644" t="str">
        <f>IFERROR(VLOOKUP($A644,#REF!,10,FALSE),"")</f>
        <v/>
      </c>
      <c r="P644" t="str">
        <f>IFERROR(VLOOKUP($A644,#REF!,7,FALSE),"")</f>
        <v/>
      </c>
      <c r="Q644" t="str">
        <f>IFERROR(VLOOKUP($A644,#REF!,6,FALSE),"")</f>
        <v/>
      </c>
    </row>
    <row r="645" spans="14:17" x14ac:dyDescent="0.3">
      <c r="N645" t="str">
        <f>IFERROR(VLOOKUP($A645,#REF!,13,FALSE),"")</f>
        <v/>
      </c>
      <c r="O645" t="str">
        <f>IFERROR(VLOOKUP($A645,#REF!,10,FALSE),"")</f>
        <v/>
      </c>
      <c r="P645" t="str">
        <f>IFERROR(VLOOKUP($A645,#REF!,7,FALSE),"")</f>
        <v/>
      </c>
      <c r="Q645" t="str">
        <f>IFERROR(VLOOKUP($A645,#REF!,6,FALSE),"")</f>
        <v/>
      </c>
    </row>
    <row r="646" spans="14:17" x14ac:dyDescent="0.3">
      <c r="N646" t="str">
        <f>IFERROR(VLOOKUP($A646,#REF!,13,FALSE),"")</f>
        <v/>
      </c>
      <c r="O646" t="str">
        <f>IFERROR(VLOOKUP($A646,#REF!,10,FALSE),"")</f>
        <v/>
      </c>
      <c r="P646" t="str">
        <f>IFERROR(VLOOKUP($A646,#REF!,7,FALSE),"")</f>
        <v/>
      </c>
      <c r="Q646" t="str">
        <f>IFERROR(VLOOKUP($A646,#REF!,6,FALSE),"")</f>
        <v/>
      </c>
    </row>
    <row r="647" spans="14:17" x14ac:dyDescent="0.3">
      <c r="N647" t="str">
        <f>IFERROR(VLOOKUP($A647,#REF!,13,FALSE),"")</f>
        <v/>
      </c>
      <c r="O647" t="str">
        <f>IFERROR(VLOOKUP($A647,#REF!,10,FALSE),"")</f>
        <v/>
      </c>
      <c r="P647" t="str">
        <f>IFERROR(VLOOKUP($A647,#REF!,7,FALSE),"")</f>
        <v/>
      </c>
      <c r="Q647" t="str">
        <f>IFERROR(VLOOKUP($A647,#REF!,6,FALSE),"")</f>
        <v/>
      </c>
    </row>
    <row r="648" spans="14:17" x14ac:dyDescent="0.3">
      <c r="N648" t="str">
        <f>IFERROR(VLOOKUP($A648,#REF!,13,FALSE),"")</f>
        <v/>
      </c>
      <c r="O648" t="str">
        <f>IFERROR(VLOOKUP($A648,#REF!,10,FALSE),"")</f>
        <v/>
      </c>
      <c r="P648" t="str">
        <f>IFERROR(VLOOKUP($A648,#REF!,7,FALSE),"")</f>
        <v/>
      </c>
      <c r="Q648" t="str">
        <f>IFERROR(VLOOKUP($A648,#REF!,6,FALSE),"")</f>
        <v/>
      </c>
    </row>
    <row r="649" spans="14:17" x14ac:dyDescent="0.3">
      <c r="N649" t="str">
        <f>IFERROR(VLOOKUP($A649,#REF!,13,FALSE),"")</f>
        <v/>
      </c>
      <c r="O649" t="str">
        <f>IFERROR(VLOOKUP($A649,#REF!,10,FALSE),"")</f>
        <v/>
      </c>
      <c r="P649" t="str">
        <f>IFERROR(VLOOKUP($A649,#REF!,7,FALSE),"")</f>
        <v/>
      </c>
      <c r="Q649" t="str">
        <f>IFERROR(VLOOKUP($A649,#REF!,6,FALSE),"")</f>
        <v/>
      </c>
    </row>
    <row r="650" spans="14:17" x14ac:dyDescent="0.3">
      <c r="N650" t="str">
        <f>IFERROR(VLOOKUP($A650,#REF!,13,FALSE),"")</f>
        <v/>
      </c>
      <c r="O650" t="str">
        <f>IFERROR(VLOOKUP($A650,#REF!,10,FALSE),"")</f>
        <v/>
      </c>
      <c r="P650" t="str">
        <f>IFERROR(VLOOKUP($A650,#REF!,7,FALSE),"")</f>
        <v/>
      </c>
      <c r="Q650" t="str">
        <f>IFERROR(VLOOKUP($A650,#REF!,6,FALSE),"")</f>
        <v/>
      </c>
    </row>
    <row r="651" spans="14:17" x14ac:dyDescent="0.3">
      <c r="N651" t="str">
        <f>IFERROR(VLOOKUP($A651,#REF!,13,FALSE),"")</f>
        <v/>
      </c>
      <c r="O651" t="str">
        <f>IFERROR(VLOOKUP($A651,#REF!,10,FALSE),"")</f>
        <v/>
      </c>
      <c r="P651" t="str">
        <f>IFERROR(VLOOKUP($A651,#REF!,7,FALSE),"")</f>
        <v/>
      </c>
      <c r="Q651" t="str">
        <f>IFERROR(VLOOKUP($A651,#REF!,6,FALSE),"")</f>
        <v/>
      </c>
    </row>
    <row r="652" spans="14:17" x14ac:dyDescent="0.3">
      <c r="N652" t="str">
        <f>IFERROR(VLOOKUP($A652,#REF!,13,FALSE),"")</f>
        <v/>
      </c>
      <c r="O652" t="str">
        <f>IFERROR(VLOOKUP($A652,#REF!,10,FALSE),"")</f>
        <v/>
      </c>
      <c r="P652" t="str">
        <f>IFERROR(VLOOKUP($A652,#REF!,7,FALSE),"")</f>
        <v/>
      </c>
      <c r="Q652" t="str">
        <f>IFERROR(VLOOKUP($A652,#REF!,6,FALSE),"")</f>
        <v/>
      </c>
    </row>
    <row r="653" spans="14:17" x14ac:dyDescent="0.3">
      <c r="N653" t="str">
        <f>IFERROR(VLOOKUP($A653,#REF!,13,FALSE),"")</f>
        <v/>
      </c>
      <c r="O653" t="str">
        <f>IFERROR(VLOOKUP($A653,#REF!,10,FALSE),"")</f>
        <v/>
      </c>
      <c r="P653" t="str">
        <f>IFERROR(VLOOKUP($A653,#REF!,7,FALSE),"")</f>
        <v/>
      </c>
      <c r="Q653" t="str">
        <f>IFERROR(VLOOKUP($A653,#REF!,6,FALSE),"")</f>
        <v/>
      </c>
    </row>
    <row r="654" spans="14:17" x14ac:dyDescent="0.3">
      <c r="N654" t="str">
        <f>IFERROR(VLOOKUP($A654,#REF!,13,FALSE),"")</f>
        <v/>
      </c>
      <c r="O654" t="str">
        <f>IFERROR(VLOOKUP($A654,#REF!,10,FALSE),"")</f>
        <v/>
      </c>
      <c r="P654" t="str">
        <f>IFERROR(VLOOKUP($A654,#REF!,7,FALSE),"")</f>
        <v/>
      </c>
      <c r="Q654" t="str">
        <f>IFERROR(VLOOKUP($A654,#REF!,6,FALSE),"")</f>
        <v/>
      </c>
    </row>
    <row r="655" spans="14:17" x14ac:dyDescent="0.3">
      <c r="N655" t="str">
        <f>IFERROR(VLOOKUP($A655,#REF!,13,FALSE),"")</f>
        <v/>
      </c>
      <c r="O655" t="str">
        <f>IFERROR(VLOOKUP($A655,#REF!,10,FALSE),"")</f>
        <v/>
      </c>
      <c r="P655" t="str">
        <f>IFERROR(VLOOKUP($A655,#REF!,7,FALSE),"")</f>
        <v/>
      </c>
      <c r="Q655" t="str">
        <f>IFERROR(VLOOKUP($A655,#REF!,6,FALSE),"")</f>
        <v/>
      </c>
    </row>
    <row r="656" spans="14:17" x14ac:dyDescent="0.3">
      <c r="N656" t="str">
        <f>IFERROR(VLOOKUP($A656,#REF!,13,FALSE),"")</f>
        <v/>
      </c>
      <c r="O656" t="str">
        <f>IFERROR(VLOOKUP($A656,#REF!,10,FALSE),"")</f>
        <v/>
      </c>
      <c r="P656" t="str">
        <f>IFERROR(VLOOKUP($A656,#REF!,7,FALSE),"")</f>
        <v/>
      </c>
      <c r="Q656" t="str">
        <f>IFERROR(VLOOKUP($A656,#REF!,6,FALSE),"")</f>
        <v/>
      </c>
    </row>
    <row r="657" spans="14:17" x14ac:dyDescent="0.3">
      <c r="N657" t="str">
        <f>IFERROR(VLOOKUP($A657,#REF!,13,FALSE),"")</f>
        <v/>
      </c>
      <c r="O657" t="str">
        <f>IFERROR(VLOOKUP($A657,#REF!,10,FALSE),"")</f>
        <v/>
      </c>
      <c r="P657" t="str">
        <f>IFERROR(VLOOKUP($A657,#REF!,7,FALSE),"")</f>
        <v/>
      </c>
      <c r="Q657" t="str">
        <f>IFERROR(VLOOKUP($A657,#REF!,6,FALSE),"")</f>
        <v/>
      </c>
    </row>
    <row r="658" spans="14:17" x14ac:dyDescent="0.3">
      <c r="N658" t="str">
        <f>IFERROR(VLOOKUP($A658,#REF!,13,FALSE),"")</f>
        <v/>
      </c>
      <c r="O658" t="str">
        <f>IFERROR(VLOOKUP($A658,#REF!,10,FALSE),"")</f>
        <v/>
      </c>
      <c r="P658" t="str">
        <f>IFERROR(VLOOKUP($A658,#REF!,7,FALSE),"")</f>
        <v/>
      </c>
      <c r="Q658" t="str">
        <f>IFERROR(VLOOKUP($A658,#REF!,6,FALSE),"")</f>
        <v/>
      </c>
    </row>
    <row r="659" spans="14:17" x14ac:dyDescent="0.3">
      <c r="N659" t="str">
        <f>IFERROR(VLOOKUP($A659,#REF!,13,FALSE),"")</f>
        <v/>
      </c>
      <c r="O659" t="str">
        <f>IFERROR(VLOOKUP($A659,#REF!,10,FALSE),"")</f>
        <v/>
      </c>
      <c r="P659" t="str">
        <f>IFERROR(VLOOKUP($A659,#REF!,7,FALSE),"")</f>
        <v/>
      </c>
      <c r="Q659" t="str">
        <f>IFERROR(VLOOKUP($A659,#REF!,6,FALSE),"")</f>
        <v/>
      </c>
    </row>
    <row r="660" spans="14:17" x14ac:dyDescent="0.3">
      <c r="N660" t="str">
        <f>IFERROR(VLOOKUP($A660,#REF!,13,FALSE),"")</f>
        <v/>
      </c>
      <c r="O660" t="str">
        <f>IFERROR(VLOOKUP($A660,#REF!,10,FALSE),"")</f>
        <v/>
      </c>
      <c r="P660" t="str">
        <f>IFERROR(VLOOKUP($A660,#REF!,7,FALSE),"")</f>
        <v/>
      </c>
      <c r="Q660" t="str">
        <f>IFERROR(VLOOKUP($A660,#REF!,6,FALSE),"")</f>
        <v/>
      </c>
    </row>
    <row r="661" spans="14:17" x14ac:dyDescent="0.3">
      <c r="N661" t="str">
        <f>IFERROR(VLOOKUP($A661,#REF!,13,FALSE),"")</f>
        <v/>
      </c>
      <c r="O661" t="str">
        <f>IFERROR(VLOOKUP($A661,#REF!,10,FALSE),"")</f>
        <v/>
      </c>
      <c r="P661" t="str">
        <f>IFERROR(VLOOKUP($A661,#REF!,7,FALSE),"")</f>
        <v/>
      </c>
      <c r="Q661" t="str">
        <f>IFERROR(VLOOKUP($A661,#REF!,6,FALSE),"")</f>
        <v/>
      </c>
    </row>
    <row r="662" spans="14:17" x14ac:dyDescent="0.3">
      <c r="N662" t="str">
        <f>IFERROR(VLOOKUP($A662,#REF!,13,FALSE),"")</f>
        <v/>
      </c>
      <c r="O662" t="str">
        <f>IFERROR(VLOOKUP($A662,#REF!,10,FALSE),"")</f>
        <v/>
      </c>
      <c r="P662" t="str">
        <f>IFERROR(VLOOKUP($A662,#REF!,7,FALSE),"")</f>
        <v/>
      </c>
      <c r="Q662" t="str">
        <f>IFERROR(VLOOKUP($A662,#REF!,6,FALSE),"")</f>
        <v/>
      </c>
    </row>
    <row r="663" spans="14:17" x14ac:dyDescent="0.3">
      <c r="N663" t="str">
        <f>IFERROR(VLOOKUP($A663,#REF!,13,FALSE),"")</f>
        <v/>
      </c>
      <c r="O663" t="str">
        <f>IFERROR(VLOOKUP($A663,#REF!,10,FALSE),"")</f>
        <v/>
      </c>
      <c r="P663" t="str">
        <f>IFERROR(VLOOKUP($A663,#REF!,7,FALSE),"")</f>
        <v/>
      </c>
      <c r="Q663" t="str">
        <f>IFERROR(VLOOKUP($A663,#REF!,6,FALSE),"")</f>
        <v/>
      </c>
    </row>
    <row r="664" spans="14:17" x14ac:dyDescent="0.3">
      <c r="N664" t="str">
        <f>IFERROR(VLOOKUP($A664,#REF!,13,FALSE),"")</f>
        <v/>
      </c>
      <c r="O664" t="str">
        <f>IFERROR(VLOOKUP($A664,#REF!,10,FALSE),"")</f>
        <v/>
      </c>
      <c r="P664" t="str">
        <f>IFERROR(VLOOKUP($A664,#REF!,7,FALSE),"")</f>
        <v/>
      </c>
      <c r="Q664" t="str">
        <f>IFERROR(VLOOKUP($A664,#REF!,6,FALSE),"")</f>
        <v/>
      </c>
    </row>
    <row r="665" spans="14:17" x14ac:dyDescent="0.3">
      <c r="N665" t="str">
        <f>IFERROR(VLOOKUP($A665,#REF!,13,FALSE),"")</f>
        <v/>
      </c>
      <c r="O665" t="str">
        <f>IFERROR(VLOOKUP($A665,#REF!,10,FALSE),"")</f>
        <v/>
      </c>
      <c r="P665" t="str">
        <f>IFERROR(VLOOKUP($A665,#REF!,7,FALSE),"")</f>
        <v/>
      </c>
      <c r="Q665" t="str">
        <f>IFERROR(VLOOKUP($A665,#REF!,6,FALSE),"")</f>
        <v/>
      </c>
    </row>
    <row r="666" spans="14:17" x14ac:dyDescent="0.3">
      <c r="N666" t="str">
        <f>IFERROR(VLOOKUP($A666,#REF!,13,FALSE),"")</f>
        <v/>
      </c>
      <c r="O666" t="str">
        <f>IFERROR(VLOOKUP($A666,#REF!,10,FALSE),"")</f>
        <v/>
      </c>
      <c r="P666" t="str">
        <f>IFERROR(VLOOKUP($A666,#REF!,7,FALSE),"")</f>
        <v/>
      </c>
      <c r="Q666" t="str">
        <f>IFERROR(VLOOKUP($A666,#REF!,6,FALSE),"")</f>
        <v/>
      </c>
    </row>
    <row r="667" spans="14:17" x14ac:dyDescent="0.3">
      <c r="N667" t="str">
        <f>IFERROR(VLOOKUP($A667,#REF!,13,FALSE),"")</f>
        <v/>
      </c>
      <c r="O667" t="str">
        <f>IFERROR(VLOOKUP($A667,#REF!,10,FALSE),"")</f>
        <v/>
      </c>
      <c r="P667" t="str">
        <f>IFERROR(VLOOKUP($A667,#REF!,7,FALSE),"")</f>
        <v/>
      </c>
      <c r="Q667" t="str">
        <f>IFERROR(VLOOKUP($A667,#REF!,6,FALSE),"")</f>
        <v/>
      </c>
    </row>
    <row r="668" spans="14:17" x14ac:dyDescent="0.3">
      <c r="N668" t="str">
        <f>IFERROR(VLOOKUP($A668,#REF!,13,FALSE),"")</f>
        <v/>
      </c>
      <c r="O668" t="str">
        <f>IFERROR(VLOOKUP($A668,#REF!,10,FALSE),"")</f>
        <v/>
      </c>
      <c r="P668" t="str">
        <f>IFERROR(VLOOKUP($A668,#REF!,7,FALSE),"")</f>
        <v/>
      </c>
      <c r="Q668" t="str">
        <f>IFERROR(VLOOKUP($A668,#REF!,6,FALSE),"")</f>
        <v/>
      </c>
    </row>
    <row r="669" spans="14:17" x14ac:dyDescent="0.3">
      <c r="N669" t="str">
        <f>IFERROR(VLOOKUP($A669,#REF!,13,FALSE),"")</f>
        <v/>
      </c>
      <c r="O669" t="str">
        <f>IFERROR(VLOOKUP($A669,#REF!,10,FALSE),"")</f>
        <v/>
      </c>
      <c r="P669" t="str">
        <f>IFERROR(VLOOKUP($A669,#REF!,7,FALSE),"")</f>
        <v/>
      </c>
      <c r="Q669" t="str">
        <f>IFERROR(VLOOKUP($A669,#REF!,6,FALSE),"")</f>
        <v/>
      </c>
    </row>
    <row r="670" spans="14:17" x14ac:dyDescent="0.3">
      <c r="N670" t="str">
        <f>IFERROR(VLOOKUP($A670,#REF!,13,FALSE),"")</f>
        <v/>
      </c>
      <c r="O670" t="str">
        <f>IFERROR(VLOOKUP($A670,#REF!,10,FALSE),"")</f>
        <v/>
      </c>
      <c r="P670" t="str">
        <f>IFERROR(VLOOKUP($A670,#REF!,7,FALSE),"")</f>
        <v/>
      </c>
      <c r="Q670" t="str">
        <f>IFERROR(VLOOKUP($A670,#REF!,6,FALSE),"")</f>
        <v/>
      </c>
    </row>
    <row r="671" spans="14:17" x14ac:dyDescent="0.3">
      <c r="N671" t="str">
        <f>IFERROR(VLOOKUP($A671,#REF!,13,FALSE),"")</f>
        <v/>
      </c>
      <c r="O671" t="str">
        <f>IFERROR(VLOOKUP($A671,#REF!,10,FALSE),"")</f>
        <v/>
      </c>
      <c r="P671" t="str">
        <f>IFERROR(VLOOKUP($A671,#REF!,7,FALSE),"")</f>
        <v/>
      </c>
      <c r="Q671" t="str">
        <f>IFERROR(VLOOKUP($A671,#REF!,6,FALSE),"")</f>
        <v/>
      </c>
    </row>
    <row r="672" spans="14:17" x14ac:dyDescent="0.3">
      <c r="N672" t="str">
        <f>IFERROR(VLOOKUP($A672,#REF!,13,FALSE),"")</f>
        <v/>
      </c>
      <c r="O672" t="str">
        <f>IFERROR(VLOOKUP($A672,#REF!,10,FALSE),"")</f>
        <v/>
      </c>
      <c r="P672" t="str">
        <f>IFERROR(VLOOKUP($A672,#REF!,7,FALSE),"")</f>
        <v/>
      </c>
      <c r="Q672" t="str">
        <f>IFERROR(VLOOKUP($A672,#REF!,6,FALSE),"")</f>
        <v/>
      </c>
    </row>
    <row r="673" spans="14:17" x14ac:dyDescent="0.3">
      <c r="N673" t="str">
        <f>IFERROR(VLOOKUP($A673,#REF!,13,FALSE),"")</f>
        <v/>
      </c>
      <c r="O673" t="str">
        <f>IFERROR(VLOOKUP($A673,#REF!,10,FALSE),"")</f>
        <v/>
      </c>
      <c r="P673" t="str">
        <f>IFERROR(VLOOKUP($A673,#REF!,7,FALSE),"")</f>
        <v/>
      </c>
      <c r="Q673" t="str">
        <f>IFERROR(VLOOKUP($A673,#REF!,6,FALSE),"")</f>
        <v/>
      </c>
    </row>
    <row r="674" spans="14:17" x14ac:dyDescent="0.3">
      <c r="N674" t="str">
        <f>IFERROR(VLOOKUP($A674,#REF!,13,FALSE),"")</f>
        <v/>
      </c>
      <c r="O674" t="str">
        <f>IFERROR(VLOOKUP($A674,#REF!,10,FALSE),"")</f>
        <v/>
      </c>
      <c r="P674" t="str">
        <f>IFERROR(VLOOKUP($A674,#REF!,7,FALSE),"")</f>
        <v/>
      </c>
      <c r="Q674" t="str">
        <f>IFERROR(VLOOKUP($A674,#REF!,6,FALSE),"")</f>
        <v/>
      </c>
    </row>
    <row r="675" spans="14:17" x14ac:dyDescent="0.3">
      <c r="N675" t="str">
        <f>IFERROR(VLOOKUP($A675,#REF!,13,FALSE),"")</f>
        <v/>
      </c>
      <c r="O675" t="str">
        <f>IFERROR(VLOOKUP($A675,#REF!,10,FALSE),"")</f>
        <v/>
      </c>
      <c r="P675" t="str">
        <f>IFERROR(VLOOKUP($A675,#REF!,7,FALSE),"")</f>
        <v/>
      </c>
      <c r="Q675" t="str">
        <f>IFERROR(VLOOKUP($A675,#REF!,6,FALSE),"")</f>
        <v/>
      </c>
    </row>
    <row r="676" spans="14:17" x14ac:dyDescent="0.3">
      <c r="N676" t="str">
        <f>IFERROR(VLOOKUP($A676,#REF!,13,FALSE),"")</f>
        <v/>
      </c>
      <c r="O676" t="str">
        <f>IFERROR(VLOOKUP($A676,#REF!,10,FALSE),"")</f>
        <v/>
      </c>
      <c r="P676" t="str">
        <f>IFERROR(VLOOKUP($A676,#REF!,7,FALSE),"")</f>
        <v/>
      </c>
      <c r="Q676" t="str">
        <f>IFERROR(VLOOKUP($A676,#REF!,6,FALSE),"")</f>
        <v/>
      </c>
    </row>
    <row r="677" spans="14:17" x14ac:dyDescent="0.3">
      <c r="N677" t="str">
        <f>IFERROR(VLOOKUP($A677,#REF!,13,FALSE),"")</f>
        <v/>
      </c>
      <c r="O677" t="str">
        <f>IFERROR(VLOOKUP($A677,#REF!,10,FALSE),"")</f>
        <v/>
      </c>
      <c r="P677" t="str">
        <f>IFERROR(VLOOKUP($A677,#REF!,7,FALSE),"")</f>
        <v/>
      </c>
      <c r="Q677" t="str">
        <f>IFERROR(VLOOKUP($A677,#REF!,6,FALSE),"")</f>
        <v/>
      </c>
    </row>
    <row r="678" spans="14:17" x14ac:dyDescent="0.3">
      <c r="N678" t="str">
        <f>IFERROR(VLOOKUP($A678,#REF!,13,FALSE),"")</f>
        <v/>
      </c>
      <c r="O678" t="str">
        <f>IFERROR(VLOOKUP($A678,#REF!,10,FALSE),"")</f>
        <v/>
      </c>
      <c r="P678" t="str">
        <f>IFERROR(VLOOKUP($A678,#REF!,7,FALSE),"")</f>
        <v/>
      </c>
      <c r="Q678" t="str">
        <f>IFERROR(VLOOKUP($A678,#REF!,6,FALSE),"")</f>
        <v/>
      </c>
    </row>
    <row r="679" spans="14:17" x14ac:dyDescent="0.3">
      <c r="N679" t="str">
        <f>IFERROR(VLOOKUP($A679,#REF!,13,FALSE),"")</f>
        <v/>
      </c>
      <c r="O679" t="str">
        <f>IFERROR(VLOOKUP($A679,#REF!,10,FALSE),"")</f>
        <v/>
      </c>
      <c r="P679" t="str">
        <f>IFERROR(VLOOKUP($A679,#REF!,7,FALSE),"")</f>
        <v/>
      </c>
      <c r="Q679" t="str">
        <f>IFERROR(VLOOKUP($A679,#REF!,6,FALSE),"")</f>
        <v/>
      </c>
    </row>
    <row r="680" spans="14:17" x14ac:dyDescent="0.3">
      <c r="N680" t="str">
        <f>IFERROR(VLOOKUP($A680,#REF!,13,FALSE),"")</f>
        <v/>
      </c>
      <c r="O680" t="str">
        <f>IFERROR(VLOOKUP($A680,#REF!,10,FALSE),"")</f>
        <v/>
      </c>
      <c r="P680" t="str">
        <f>IFERROR(VLOOKUP($A680,#REF!,7,FALSE),"")</f>
        <v/>
      </c>
      <c r="Q680" t="str">
        <f>IFERROR(VLOOKUP($A680,#REF!,6,FALSE),"")</f>
        <v/>
      </c>
    </row>
    <row r="681" spans="14:17" x14ac:dyDescent="0.3">
      <c r="N681" t="str">
        <f>IFERROR(VLOOKUP($A681,#REF!,13,FALSE),"")</f>
        <v/>
      </c>
      <c r="O681" t="str">
        <f>IFERROR(VLOOKUP($A681,#REF!,10,FALSE),"")</f>
        <v/>
      </c>
      <c r="P681" t="str">
        <f>IFERROR(VLOOKUP($A681,#REF!,7,FALSE),"")</f>
        <v/>
      </c>
      <c r="Q681" t="str">
        <f>IFERROR(VLOOKUP($A681,#REF!,6,FALSE),"")</f>
        <v/>
      </c>
    </row>
    <row r="682" spans="14:17" x14ac:dyDescent="0.3">
      <c r="N682" t="str">
        <f>IFERROR(VLOOKUP($A682,#REF!,13,FALSE),"")</f>
        <v/>
      </c>
      <c r="O682" t="str">
        <f>IFERROR(VLOOKUP($A682,#REF!,10,FALSE),"")</f>
        <v/>
      </c>
      <c r="P682" t="str">
        <f>IFERROR(VLOOKUP($A682,#REF!,7,FALSE),"")</f>
        <v/>
      </c>
      <c r="Q682" t="str">
        <f>IFERROR(VLOOKUP($A682,#REF!,6,FALSE),"")</f>
        <v/>
      </c>
    </row>
    <row r="683" spans="14:17" x14ac:dyDescent="0.3">
      <c r="N683" t="str">
        <f>IFERROR(VLOOKUP($A683,#REF!,13,FALSE),"")</f>
        <v/>
      </c>
      <c r="O683" t="str">
        <f>IFERROR(VLOOKUP($A683,#REF!,10,FALSE),"")</f>
        <v/>
      </c>
      <c r="P683" t="str">
        <f>IFERROR(VLOOKUP($A683,#REF!,7,FALSE),"")</f>
        <v/>
      </c>
      <c r="Q683" t="str">
        <f>IFERROR(VLOOKUP($A683,#REF!,6,FALSE),"")</f>
        <v/>
      </c>
    </row>
    <row r="684" spans="14:17" x14ac:dyDescent="0.3">
      <c r="N684" t="str">
        <f>IFERROR(VLOOKUP($A684,#REF!,13,FALSE),"")</f>
        <v/>
      </c>
      <c r="O684" t="str">
        <f>IFERROR(VLOOKUP($A684,#REF!,10,FALSE),"")</f>
        <v/>
      </c>
      <c r="P684" t="str">
        <f>IFERROR(VLOOKUP($A684,#REF!,7,FALSE),"")</f>
        <v/>
      </c>
      <c r="Q684" t="str">
        <f>IFERROR(VLOOKUP($A684,#REF!,6,FALSE),"")</f>
        <v/>
      </c>
    </row>
    <row r="685" spans="14:17" x14ac:dyDescent="0.3">
      <c r="N685" t="str">
        <f>IFERROR(VLOOKUP($A685,#REF!,13,FALSE),"")</f>
        <v/>
      </c>
      <c r="O685" t="str">
        <f>IFERROR(VLOOKUP($A685,#REF!,10,FALSE),"")</f>
        <v/>
      </c>
      <c r="P685" t="str">
        <f>IFERROR(VLOOKUP($A685,#REF!,7,FALSE),"")</f>
        <v/>
      </c>
      <c r="Q685" t="str">
        <f>IFERROR(VLOOKUP($A685,#REF!,6,FALSE),"")</f>
        <v/>
      </c>
    </row>
    <row r="686" spans="14:17" x14ac:dyDescent="0.3">
      <c r="N686" t="str">
        <f>IFERROR(VLOOKUP($A686,#REF!,13,FALSE),"")</f>
        <v/>
      </c>
      <c r="O686" t="str">
        <f>IFERROR(VLOOKUP($A686,#REF!,10,FALSE),"")</f>
        <v/>
      </c>
      <c r="P686" t="str">
        <f>IFERROR(VLOOKUP($A686,#REF!,7,FALSE),"")</f>
        <v/>
      </c>
      <c r="Q686" t="str">
        <f>IFERROR(VLOOKUP($A686,#REF!,6,FALSE),"")</f>
        <v/>
      </c>
    </row>
    <row r="687" spans="14:17" x14ac:dyDescent="0.3">
      <c r="N687" t="str">
        <f>IFERROR(VLOOKUP($A687,#REF!,13,FALSE),"")</f>
        <v/>
      </c>
      <c r="O687" t="str">
        <f>IFERROR(VLOOKUP($A687,#REF!,10,FALSE),"")</f>
        <v/>
      </c>
      <c r="P687" t="str">
        <f>IFERROR(VLOOKUP($A687,#REF!,7,FALSE),"")</f>
        <v/>
      </c>
      <c r="Q687" t="str">
        <f>IFERROR(VLOOKUP($A687,#REF!,6,FALSE),"")</f>
        <v/>
      </c>
    </row>
    <row r="688" spans="14:17" x14ac:dyDescent="0.3">
      <c r="N688" t="str">
        <f>IFERROR(VLOOKUP($A688,#REF!,13,FALSE),"")</f>
        <v/>
      </c>
      <c r="O688" t="str">
        <f>IFERROR(VLOOKUP($A688,#REF!,10,FALSE),"")</f>
        <v/>
      </c>
      <c r="P688" t="str">
        <f>IFERROR(VLOOKUP($A688,#REF!,7,FALSE),"")</f>
        <v/>
      </c>
      <c r="Q688" t="str">
        <f>IFERROR(VLOOKUP($A688,#REF!,6,FALSE),"")</f>
        <v/>
      </c>
    </row>
    <row r="689" spans="14:17" x14ac:dyDescent="0.3">
      <c r="N689" t="str">
        <f>IFERROR(VLOOKUP($A689,#REF!,13,FALSE),"")</f>
        <v/>
      </c>
      <c r="O689" t="str">
        <f>IFERROR(VLOOKUP($A689,#REF!,10,FALSE),"")</f>
        <v/>
      </c>
      <c r="P689" t="str">
        <f>IFERROR(VLOOKUP($A689,#REF!,7,FALSE),"")</f>
        <v/>
      </c>
      <c r="Q689" t="str">
        <f>IFERROR(VLOOKUP($A689,#REF!,6,FALSE),"")</f>
        <v/>
      </c>
    </row>
    <row r="690" spans="14:17" x14ac:dyDescent="0.3">
      <c r="N690" t="str">
        <f>IFERROR(VLOOKUP($A690,#REF!,13,FALSE),"")</f>
        <v/>
      </c>
      <c r="O690" t="str">
        <f>IFERROR(VLOOKUP($A690,#REF!,10,FALSE),"")</f>
        <v/>
      </c>
      <c r="P690" t="str">
        <f>IFERROR(VLOOKUP($A690,#REF!,7,FALSE),"")</f>
        <v/>
      </c>
      <c r="Q690" t="str">
        <f>IFERROR(VLOOKUP($A690,#REF!,6,FALSE),"")</f>
        <v/>
      </c>
    </row>
    <row r="691" spans="14:17" x14ac:dyDescent="0.3">
      <c r="N691" t="str">
        <f>IFERROR(VLOOKUP($A691,#REF!,13,FALSE),"")</f>
        <v/>
      </c>
      <c r="O691" t="str">
        <f>IFERROR(VLOOKUP($A691,#REF!,10,FALSE),"")</f>
        <v/>
      </c>
      <c r="P691" t="str">
        <f>IFERROR(VLOOKUP($A691,#REF!,7,FALSE),"")</f>
        <v/>
      </c>
      <c r="Q691" t="str">
        <f>IFERROR(VLOOKUP($A691,#REF!,6,FALSE),"")</f>
        <v/>
      </c>
    </row>
    <row r="692" spans="14:17" x14ac:dyDescent="0.3">
      <c r="N692" t="str">
        <f>IFERROR(VLOOKUP($A692,#REF!,13,FALSE),"")</f>
        <v/>
      </c>
      <c r="O692" t="str">
        <f>IFERROR(VLOOKUP($A692,#REF!,10,FALSE),"")</f>
        <v/>
      </c>
      <c r="P692" t="str">
        <f>IFERROR(VLOOKUP($A692,#REF!,7,FALSE),"")</f>
        <v/>
      </c>
      <c r="Q692" t="str">
        <f>IFERROR(VLOOKUP($A692,#REF!,6,FALSE),"")</f>
        <v/>
      </c>
    </row>
    <row r="693" spans="14:17" x14ac:dyDescent="0.3">
      <c r="N693" t="str">
        <f>IFERROR(VLOOKUP($A693,#REF!,13,FALSE),"")</f>
        <v/>
      </c>
      <c r="O693" t="str">
        <f>IFERROR(VLOOKUP($A693,#REF!,10,FALSE),"")</f>
        <v/>
      </c>
      <c r="P693" t="str">
        <f>IFERROR(VLOOKUP($A693,#REF!,7,FALSE),"")</f>
        <v/>
      </c>
      <c r="Q693" t="str">
        <f>IFERROR(VLOOKUP($A693,#REF!,6,FALSE),"")</f>
        <v/>
      </c>
    </row>
    <row r="694" spans="14:17" x14ac:dyDescent="0.3">
      <c r="N694" t="str">
        <f>IFERROR(VLOOKUP($A694,#REF!,13,FALSE),"")</f>
        <v/>
      </c>
      <c r="O694" t="str">
        <f>IFERROR(VLOOKUP($A694,#REF!,10,FALSE),"")</f>
        <v/>
      </c>
      <c r="P694" t="str">
        <f>IFERROR(VLOOKUP($A694,#REF!,7,FALSE),"")</f>
        <v/>
      </c>
      <c r="Q694" t="str">
        <f>IFERROR(VLOOKUP($A694,#REF!,6,FALSE),"")</f>
        <v/>
      </c>
    </row>
    <row r="695" spans="14:17" x14ac:dyDescent="0.3">
      <c r="N695" t="str">
        <f>IFERROR(VLOOKUP($A695,#REF!,13,FALSE),"")</f>
        <v/>
      </c>
      <c r="O695" t="str">
        <f>IFERROR(VLOOKUP($A695,#REF!,10,FALSE),"")</f>
        <v/>
      </c>
      <c r="P695" t="str">
        <f>IFERROR(VLOOKUP($A695,#REF!,7,FALSE),"")</f>
        <v/>
      </c>
      <c r="Q695" t="str">
        <f>IFERROR(VLOOKUP($A695,#REF!,6,FALSE),"")</f>
        <v/>
      </c>
    </row>
    <row r="696" spans="14:17" x14ac:dyDescent="0.3">
      <c r="N696" t="str">
        <f>IFERROR(VLOOKUP($A696,#REF!,13,FALSE),"")</f>
        <v/>
      </c>
      <c r="O696" t="str">
        <f>IFERROR(VLOOKUP($A696,#REF!,10,FALSE),"")</f>
        <v/>
      </c>
      <c r="P696" t="str">
        <f>IFERROR(VLOOKUP($A696,#REF!,7,FALSE),"")</f>
        <v/>
      </c>
      <c r="Q696" t="str">
        <f>IFERROR(VLOOKUP($A696,#REF!,6,FALSE),"")</f>
        <v/>
      </c>
    </row>
    <row r="697" spans="14:17" x14ac:dyDescent="0.3">
      <c r="N697" t="str">
        <f>IFERROR(VLOOKUP($A697,#REF!,13,FALSE),"")</f>
        <v/>
      </c>
      <c r="O697" t="str">
        <f>IFERROR(VLOOKUP($A697,#REF!,10,FALSE),"")</f>
        <v/>
      </c>
      <c r="P697" t="str">
        <f>IFERROR(VLOOKUP($A697,#REF!,7,FALSE),"")</f>
        <v/>
      </c>
      <c r="Q697" t="str">
        <f>IFERROR(VLOOKUP($A697,#REF!,6,FALSE),"")</f>
        <v/>
      </c>
    </row>
    <row r="698" spans="14:17" x14ac:dyDescent="0.3">
      <c r="N698" t="str">
        <f>IFERROR(VLOOKUP($A698,#REF!,13,FALSE),"")</f>
        <v/>
      </c>
      <c r="O698" t="str">
        <f>IFERROR(VLOOKUP($A698,#REF!,10,FALSE),"")</f>
        <v/>
      </c>
      <c r="P698" t="str">
        <f>IFERROR(VLOOKUP($A698,#REF!,7,FALSE),"")</f>
        <v/>
      </c>
      <c r="Q698" t="str">
        <f>IFERROR(VLOOKUP($A698,#REF!,6,FALSE),"")</f>
        <v/>
      </c>
    </row>
    <row r="699" spans="14:17" x14ac:dyDescent="0.3">
      <c r="N699" t="str">
        <f>IFERROR(VLOOKUP($A699,#REF!,13,FALSE),"")</f>
        <v/>
      </c>
      <c r="O699" t="str">
        <f>IFERROR(VLOOKUP($A699,#REF!,10,FALSE),"")</f>
        <v/>
      </c>
      <c r="P699" t="str">
        <f>IFERROR(VLOOKUP($A699,#REF!,7,FALSE),"")</f>
        <v/>
      </c>
      <c r="Q699" t="str">
        <f>IFERROR(VLOOKUP($A699,#REF!,6,FALSE),"")</f>
        <v/>
      </c>
    </row>
    <row r="700" spans="14:17" x14ac:dyDescent="0.3">
      <c r="N700" t="str">
        <f>IFERROR(VLOOKUP($A700,#REF!,13,FALSE),"")</f>
        <v/>
      </c>
      <c r="O700" t="str">
        <f>IFERROR(VLOOKUP($A700,#REF!,10,FALSE),"")</f>
        <v/>
      </c>
      <c r="P700" t="str">
        <f>IFERROR(VLOOKUP($A700,#REF!,7,FALSE),"")</f>
        <v/>
      </c>
      <c r="Q700" t="str">
        <f>IFERROR(VLOOKUP($A700,#REF!,6,FALSE),"")</f>
        <v/>
      </c>
    </row>
    <row r="701" spans="14:17" x14ac:dyDescent="0.3">
      <c r="N701" t="str">
        <f>IFERROR(VLOOKUP($A701,#REF!,13,FALSE),"")</f>
        <v/>
      </c>
      <c r="O701" t="str">
        <f>IFERROR(VLOOKUP($A701,#REF!,10,FALSE),"")</f>
        <v/>
      </c>
      <c r="P701" t="str">
        <f>IFERROR(VLOOKUP($A701,#REF!,7,FALSE),"")</f>
        <v/>
      </c>
      <c r="Q701" t="str">
        <f>IFERROR(VLOOKUP($A701,#REF!,6,FALSE),"")</f>
        <v/>
      </c>
    </row>
    <row r="702" spans="14:17" x14ac:dyDescent="0.3">
      <c r="N702" t="str">
        <f>IFERROR(VLOOKUP($A702,#REF!,13,FALSE),"")</f>
        <v/>
      </c>
      <c r="O702" t="str">
        <f>IFERROR(VLOOKUP($A702,#REF!,10,FALSE),"")</f>
        <v/>
      </c>
      <c r="P702" t="str">
        <f>IFERROR(VLOOKUP($A702,#REF!,7,FALSE),"")</f>
        <v/>
      </c>
      <c r="Q702" t="str">
        <f>IFERROR(VLOOKUP($A702,#REF!,6,FALSE),"")</f>
        <v/>
      </c>
    </row>
    <row r="703" spans="14:17" x14ac:dyDescent="0.3">
      <c r="N703" t="str">
        <f>IFERROR(VLOOKUP($A703,#REF!,13,FALSE),"")</f>
        <v/>
      </c>
      <c r="O703" t="str">
        <f>IFERROR(VLOOKUP($A703,#REF!,10,FALSE),"")</f>
        <v/>
      </c>
      <c r="P703" t="str">
        <f>IFERROR(VLOOKUP($A703,#REF!,7,FALSE),"")</f>
        <v/>
      </c>
      <c r="Q703" t="str">
        <f>IFERROR(VLOOKUP($A703,#REF!,6,FALSE),"")</f>
        <v/>
      </c>
    </row>
    <row r="704" spans="14:17" x14ac:dyDescent="0.3">
      <c r="N704" t="str">
        <f>IFERROR(VLOOKUP($A704,#REF!,13,FALSE),"")</f>
        <v/>
      </c>
      <c r="O704" t="str">
        <f>IFERROR(VLOOKUP($A704,#REF!,10,FALSE),"")</f>
        <v/>
      </c>
      <c r="P704" t="str">
        <f>IFERROR(VLOOKUP($A704,#REF!,7,FALSE),"")</f>
        <v/>
      </c>
      <c r="Q704" t="str">
        <f>IFERROR(VLOOKUP($A704,#REF!,6,FALSE),"")</f>
        <v/>
      </c>
    </row>
    <row r="705" spans="14:17" x14ac:dyDescent="0.3">
      <c r="N705" t="str">
        <f>IFERROR(VLOOKUP($A705,#REF!,13,FALSE),"")</f>
        <v/>
      </c>
      <c r="O705" t="str">
        <f>IFERROR(VLOOKUP($A705,#REF!,10,FALSE),"")</f>
        <v/>
      </c>
      <c r="P705" t="str">
        <f>IFERROR(VLOOKUP($A705,#REF!,7,FALSE),"")</f>
        <v/>
      </c>
      <c r="Q705" t="str">
        <f>IFERROR(VLOOKUP($A705,#REF!,6,FALSE),"")</f>
        <v/>
      </c>
    </row>
    <row r="706" spans="14:17" x14ac:dyDescent="0.3">
      <c r="N706" t="str">
        <f>IFERROR(VLOOKUP($A706,#REF!,13,FALSE),"")</f>
        <v/>
      </c>
      <c r="O706" t="str">
        <f>IFERROR(VLOOKUP($A706,#REF!,10,FALSE),"")</f>
        <v/>
      </c>
      <c r="P706" t="str">
        <f>IFERROR(VLOOKUP($A706,#REF!,7,FALSE),"")</f>
        <v/>
      </c>
      <c r="Q706" t="str">
        <f>IFERROR(VLOOKUP($A706,#REF!,6,FALSE),"")</f>
        <v/>
      </c>
    </row>
    <row r="707" spans="14:17" x14ac:dyDescent="0.3">
      <c r="N707" t="str">
        <f>IFERROR(VLOOKUP($A707,#REF!,13,FALSE),"")</f>
        <v/>
      </c>
      <c r="O707" t="str">
        <f>IFERROR(VLOOKUP($A707,#REF!,10,FALSE),"")</f>
        <v/>
      </c>
      <c r="P707" t="str">
        <f>IFERROR(VLOOKUP($A707,#REF!,7,FALSE),"")</f>
        <v/>
      </c>
      <c r="Q707" t="str">
        <f>IFERROR(VLOOKUP($A707,#REF!,6,FALSE),"")</f>
        <v/>
      </c>
    </row>
    <row r="708" spans="14:17" x14ac:dyDescent="0.3">
      <c r="N708" t="str">
        <f>IFERROR(VLOOKUP($A708,#REF!,13,FALSE),"")</f>
        <v/>
      </c>
      <c r="O708" t="str">
        <f>IFERROR(VLOOKUP($A708,#REF!,10,FALSE),"")</f>
        <v/>
      </c>
      <c r="P708" t="str">
        <f>IFERROR(VLOOKUP($A708,#REF!,7,FALSE),"")</f>
        <v/>
      </c>
      <c r="Q708" t="str">
        <f>IFERROR(VLOOKUP($A708,#REF!,6,FALSE),"")</f>
        <v/>
      </c>
    </row>
    <row r="709" spans="14:17" x14ac:dyDescent="0.3">
      <c r="N709" t="str">
        <f>IFERROR(VLOOKUP($A709,#REF!,13,FALSE),"")</f>
        <v/>
      </c>
      <c r="O709" t="str">
        <f>IFERROR(VLOOKUP($A709,#REF!,10,FALSE),"")</f>
        <v/>
      </c>
      <c r="P709" t="str">
        <f>IFERROR(VLOOKUP($A709,#REF!,7,FALSE),"")</f>
        <v/>
      </c>
      <c r="Q709" t="str">
        <f>IFERROR(VLOOKUP($A709,#REF!,6,FALSE),"")</f>
        <v/>
      </c>
    </row>
    <row r="710" spans="14:17" x14ac:dyDescent="0.3">
      <c r="N710" t="str">
        <f>IFERROR(VLOOKUP($A710,#REF!,13,FALSE),"")</f>
        <v/>
      </c>
      <c r="O710" t="str">
        <f>IFERROR(VLOOKUP($A710,#REF!,10,FALSE),"")</f>
        <v/>
      </c>
      <c r="P710" t="str">
        <f>IFERROR(VLOOKUP($A710,#REF!,7,FALSE),"")</f>
        <v/>
      </c>
      <c r="Q710" t="str">
        <f>IFERROR(VLOOKUP($A710,#REF!,6,FALSE),"")</f>
        <v/>
      </c>
    </row>
    <row r="711" spans="14:17" x14ac:dyDescent="0.3">
      <c r="N711" t="str">
        <f>IFERROR(VLOOKUP($A711,#REF!,13,FALSE),"")</f>
        <v/>
      </c>
      <c r="O711" t="str">
        <f>IFERROR(VLOOKUP($A711,#REF!,10,FALSE),"")</f>
        <v/>
      </c>
      <c r="P711" t="str">
        <f>IFERROR(VLOOKUP($A711,#REF!,7,FALSE),"")</f>
        <v/>
      </c>
      <c r="Q711" t="str">
        <f>IFERROR(VLOOKUP($A711,#REF!,6,FALSE),"")</f>
        <v/>
      </c>
    </row>
    <row r="712" spans="14:17" x14ac:dyDescent="0.3">
      <c r="N712" t="str">
        <f>IFERROR(VLOOKUP($A712,#REF!,13,FALSE),"")</f>
        <v/>
      </c>
      <c r="O712" t="str">
        <f>IFERROR(VLOOKUP($A712,#REF!,10,FALSE),"")</f>
        <v/>
      </c>
      <c r="P712" t="str">
        <f>IFERROR(VLOOKUP($A712,#REF!,7,FALSE),"")</f>
        <v/>
      </c>
      <c r="Q712" t="str">
        <f>IFERROR(VLOOKUP($A712,#REF!,6,FALSE),"")</f>
        <v/>
      </c>
    </row>
    <row r="713" spans="14:17" x14ac:dyDescent="0.3">
      <c r="N713" t="str">
        <f>IFERROR(VLOOKUP($A713,#REF!,13,FALSE),"")</f>
        <v/>
      </c>
      <c r="O713" t="str">
        <f>IFERROR(VLOOKUP($A713,#REF!,10,FALSE),"")</f>
        <v/>
      </c>
      <c r="P713" t="str">
        <f>IFERROR(VLOOKUP($A713,#REF!,7,FALSE),"")</f>
        <v/>
      </c>
      <c r="Q713" t="str">
        <f>IFERROR(VLOOKUP($A713,#REF!,6,FALSE),"")</f>
        <v/>
      </c>
    </row>
    <row r="714" spans="14:17" x14ac:dyDescent="0.3">
      <c r="N714" t="str">
        <f>IFERROR(VLOOKUP($A714,#REF!,13,FALSE),"")</f>
        <v/>
      </c>
      <c r="O714" t="str">
        <f>IFERROR(VLOOKUP($A714,#REF!,10,FALSE),"")</f>
        <v/>
      </c>
      <c r="P714" t="str">
        <f>IFERROR(VLOOKUP($A714,#REF!,7,FALSE),"")</f>
        <v/>
      </c>
      <c r="Q714" t="str">
        <f>IFERROR(VLOOKUP($A714,#REF!,6,FALSE),"")</f>
        <v/>
      </c>
    </row>
    <row r="715" spans="14:17" x14ac:dyDescent="0.3">
      <c r="N715" t="str">
        <f>IFERROR(VLOOKUP($A715,#REF!,13,FALSE),"")</f>
        <v/>
      </c>
      <c r="O715" t="str">
        <f>IFERROR(VLOOKUP($A715,#REF!,10,FALSE),"")</f>
        <v/>
      </c>
      <c r="P715" t="str">
        <f>IFERROR(VLOOKUP($A715,#REF!,7,FALSE),"")</f>
        <v/>
      </c>
      <c r="Q715" t="str">
        <f>IFERROR(VLOOKUP($A715,#REF!,6,FALSE),"")</f>
        <v/>
      </c>
    </row>
    <row r="716" spans="14:17" x14ac:dyDescent="0.3">
      <c r="N716" t="str">
        <f>IFERROR(VLOOKUP($A716,#REF!,13,FALSE),"")</f>
        <v/>
      </c>
      <c r="O716" t="str">
        <f>IFERROR(VLOOKUP($A716,#REF!,10,FALSE),"")</f>
        <v/>
      </c>
      <c r="P716" t="str">
        <f>IFERROR(VLOOKUP($A716,#REF!,7,FALSE),"")</f>
        <v/>
      </c>
      <c r="Q716" t="str">
        <f>IFERROR(VLOOKUP($A716,#REF!,6,FALSE),"")</f>
        <v/>
      </c>
    </row>
    <row r="717" spans="14:17" x14ac:dyDescent="0.3">
      <c r="N717" t="str">
        <f>IFERROR(VLOOKUP($A717,#REF!,13,FALSE),"")</f>
        <v/>
      </c>
      <c r="O717" t="str">
        <f>IFERROR(VLOOKUP($A717,#REF!,10,FALSE),"")</f>
        <v/>
      </c>
      <c r="P717" t="str">
        <f>IFERROR(VLOOKUP($A717,#REF!,7,FALSE),"")</f>
        <v/>
      </c>
      <c r="Q717" t="str">
        <f>IFERROR(VLOOKUP($A717,#REF!,6,FALSE),"")</f>
        <v/>
      </c>
    </row>
    <row r="718" spans="14:17" x14ac:dyDescent="0.3">
      <c r="N718" t="str">
        <f>IFERROR(VLOOKUP($A718,#REF!,13,FALSE),"")</f>
        <v/>
      </c>
      <c r="O718" t="str">
        <f>IFERROR(VLOOKUP($A718,#REF!,10,FALSE),"")</f>
        <v/>
      </c>
      <c r="P718" t="str">
        <f>IFERROR(VLOOKUP($A718,#REF!,7,FALSE),"")</f>
        <v/>
      </c>
      <c r="Q718" t="str">
        <f>IFERROR(VLOOKUP($A718,#REF!,6,FALSE),"")</f>
        <v/>
      </c>
    </row>
    <row r="719" spans="14:17" x14ac:dyDescent="0.3">
      <c r="N719" t="str">
        <f>IFERROR(VLOOKUP($A719,#REF!,13,FALSE),"")</f>
        <v/>
      </c>
      <c r="O719" t="str">
        <f>IFERROR(VLOOKUP($A719,#REF!,10,FALSE),"")</f>
        <v/>
      </c>
      <c r="P719" t="str">
        <f>IFERROR(VLOOKUP($A719,#REF!,7,FALSE),"")</f>
        <v/>
      </c>
      <c r="Q719" t="str">
        <f>IFERROR(VLOOKUP($A719,#REF!,6,FALSE),"")</f>
        <v/>
      </c>
    </row>
    <row r="720" spans="14:17" x14ac:dyDescent="0.3">
      <c r="N720" t="str">
        <f>IFERROR(VLOOKUP($A720,#REF!,13,FALSE),"")</f>
        <v/>
      </c>
      <c r="O720" t="str">
        <f>IFERROR(VLOOKUP($A720,#REF!,10,FALSE),"")</f>
        <v/>
      </c>
      <c r="P720" t="str">
        <f>IFERROR(VLOOKUP($A720,#REF!,7,FALSE),"")</f>
        <v/>
      </c>
      <c r="Q720" t="str">
        <f>IFERROR(VLOOKUP($A720,#REF!,6,FALSE),"")</f>
        <v/>
      </c>
    </row>
    <row r="721" spans="14:17" x14ac:dyDescent="0.3">
      <c r="N721" t="str">
        <f>IFERROR(VLOOKUP($A721,#REF!,13,FALSE),"")</f>
        <v/>
      </c>
      <c r="O721" t="str">
        <f>IFERROR(VLOOKUP($A721,#REF!,10,FALSE),"")</f>
        <v/>
      </c>
      <c r="P721" t="str">
        <f>IFERROR(VLOOKUP($A721,#REF!,7,FALSE),"")</f>
        <v/>
      </c>
      <c r="Q721" t="str">
        <f>IFERROR(VLOOKUP($A721,#REF!,6,FALSE),"")</f>
        <v/>
      </c>
    </row>
    <row r="722" spans="14:17" x14ac:dyDescent="0.3">
      <c r="N722" t="str">
        <f>IFERROR(VLOOKUP($A722,#REF!,13,FALSE),"")</f>
        <v/>
      </c>
      <c r="O722" t="str">
        <f>IFERROR(VLOOKUP($A722,#REF!,10,FALSE),"")</f>
        <v/>
      </c>
      <c r="P722" t="str">
        <f>IFERROR(VLOOKUP($A722,#REF!,7,FALSE),"")</f>
        <v/>
      </c>
      <c r="Q722" t="str">
        <f>IFERROR(VLOOKUP($A722,#REF!,6,FALSE),"")</f>
        <v/>
      </c>
    </row>
    <row r="723" spans="14:17" x14ac:dyDescent="0.3">
      <c r="N723" t="str">
        <f>IFERROR(VLOOKUP($A723,#REF!,13,FALSE),"")</f>
        <v/>
      </c>
      <c r="O723" t="str">
        <f>IFERROR(VLOOKUP($A723,#REF!,10,FALSE),"")</f>
        <v/>
      </c>
      <c r="P723" t="str">
        <f>IFERROR(VLOOKUP($A723,#REF!,7,FALSE),"")</f>
        <v/>
      </c>
      <c r="Q723" t="str">
        <f>IFERROR(VLOOKUP($A723,#REF!,6,FALSE),"")</f>
        <v/>
      </c>
    </row>
    <row r="724" spans="14:17" x14ac:dyDescent="0.3">
      <c r="N724" t="str">
        <f>IFERROR(VLOOKUP($A724,#REF!,13,FALSE),"")</f>
        <v/>
      </c>
      <c r="O724" t="str">
        <f>IFERROR(VLOOKUP($A724,#REF!,10,FALSE),"")</f>
        <v/>
      </c>
      <c r="P724" t="str">
        <f>IFERROR(VLOOKUP($A724,#REF!,7,FALSE),"")</f>
        <v/>
      </c>
      <c r="Q724" t="str">
        <f>IFERROR(VLOOKUP($A724,#REF!,6,FALSE),"")</f>
        <v/>
      </c>
    </row>
    <row r="725" spans="14:17" x14ac:dyDescent="0.3">
      <c r="N725" t="str">
        <f>IFERROR(VLOOKUP($A725,#REF!,13,FALSE),"")</f>
        <v/>
      </c>
      <c r="O725" t="str">
        <f>IFERROR(VLOOKUP($A725,#REF!,10,FALSE),"")</f>
        <v/>
      </c>
      <c r="P725" t="str">
        <f>IFERROR(VLOOKUP($A725,#REF!,7,FALSE),"")</f>
        <v/>
      </c>
      <c r="Q725" t="str">
        <f>IFERROR(VLOOKUP($A725,#REF!,6,FALSE),"")</f>
        <v/>
      </c>
    </row>
    <row r="726" spans="14:17" x14ac:dyDescent="0.3">
      <c r="N726" t="str">
        <f>IFERROR(VLOOKUP($A726,#REF!,13,FALSE),"")</f>
        <v/>
      </c>
      <c r="O726" t="str">
        <f>IFERROR(VLOOKUP($A726,#REF!,10,FALSE),"")</f>
        <v/>
      </c>
      <c r="P726" t="str">
        <f>IFERROR(VLOOKUP($A726,#REF!,7,FALSE),"")</f>
        <v/>
      </c>
      <c r="Q726" t="str">
        <f>IFERROR(VLOOKUP($A726,#REF!,6,FALSE),"")</f>
        <v/>
      </c>
    </row>
    <row r="727" spans="14:17" x14ac:dyDescent="0.3">
      <c r="N727" t="str">
        <f>IFERROR(VLOOKUP($A727,#REF!,13,FALSE),"")</f>
        <v/>
      </c>
      <c r="O727" t="str">
        <f>IFERROR(VLOOKUP($A727,#REF!,10,FALSE),"")</f>
        <v/>
      </c>
      <c r="P727" t="str">
        <f>IFERROR(VLOOKUP($A727,#REF!,7,FALSE),"")</f>
        <v/>
      </c>
      <c r="Q727" t="str">
        <f>IFERROR(VLOOKUP($A727,#REF!,6,FALSE),"")</f>
        <v/>
      </c>
    </row>
    <row r="728" spans="14:17" x14ac:dyDescent="0.3">
      <c r="N728" t="str">
        <f>IFERROR(VLOOKUP($A728,#REF!,13,FALSE),"")</f>
        <v/>
      </c>
      <c r="O728" t="str">
        <f>IFERROR(VLOOKUP($A728,#REF!,10,FALSE),"")</f>
        <v/>
      </c>
      <c r="P728" t="str">
        <f>IFERROR(VLOOKUP($A728,#REF!,7,FALSE),"")</f>
        <v/>
      </c>
      <c r="Q728" t="str">
        <f>IFERROR(VLOOKUP($A728,#REF!,6,FALSE),"")</f>
        <v/>
      </c>
    </row>
    <row r="729" spans="14:17" x14ac:dyDescent="0.3">
      <c r="N729" t="str">
        <f>IFERROR(VLOOKUP($A729,#REF!,13,FALSE),"")</f>
        <v/>
      </c>
      <c r="O729" t="str">
        <f>IFERROR(VLOOKUP($A729,#REF!,10,FALSE),"")</f>
        <v/>
      </c>
      <c r="P729" t="str">
        <f>IFERROR(VLOOKUP($A729,#REF!,7,FALSE),"")</f>
        <v/>
      </c>
      <c r="Q729" t="str">
        <f>IFERROR(VLOOKUP($A729,#REF!,6,FALSE),"")</f>
        <v/>
      </c>
    </row>
    <row r="730" spans="14:17" x14ac:dyDescent="0.3">
      <c r="N730" t="str">
        <f>IFERROR(VLOOKUP($A730,#REF!,13,FALSE),"")</f>
        <v/>
      </c>
      <c r="O730" t="str">
        <f>IFERROR(VLOOKUP($A730,#REF!,10,FALSE),"")</f>
        <v/>
      </c>
      <c r="P730" t="str">
        <f>IFERROR(VLOOKUP($A730,#REF!,7,FALSE),"")</f>
        <v/>
      </c>
      <c r="Q730" t="str">
        <f>IFERROR(VLOOKUP($A730,#REF!,6,FALSE),"")</f>
        <v/>
      </c>
    </row>
    <row r="731" spans="14:17" x14ac:dyDescent="0.3">
      <c r="N731" t="str">
        <f>IFERROR(VLOOKUP($A731,#REF!,13,FALSE),"")</f>
        <v/>
      </c>
      <c r="O731" t="str">
        <f>IFERROR(VLOOKUP($A731,#REF!,10,FALSE),"")</f>
        <v/>
      </c>
      <c r="P731" t="str">
        <f>IFERROR(VLOOKUP($A731,#REF!,7,FALSE),"")</f>
        <v/>
      </c>
      <c r="Q731" t="str">
        <f>IFERROR(VLOOKUP($A731,#REF!,6,FALSE),"")</f>
        <v/>
      </c>
    </row>
    <row r="732" spans="14:17" x14ac:dyDescent="0.3">
      <c r="N732" t="str">
        <f>IFERROR(VLOOKUP($A732,#REF!,13,FALSE),"")</f>
        <v/>
      </c>
      <c r="O732" t="str">
        <f>IFERROR(VLOOKUP($A732,#REF!,10,FALSE),"")</f>
        <v/>
      </c>
      <c r="P732" t="str">
        <f>IFERROR(VLOOKUP($A732,#REF!,7,FALSE),"")</f>
        <v/>
      </c>
      <c r="Q732" t="str">
        <f>IFERROR(VLOOKUP($A732,#REF!,6,FALSE),"")</f>
        <v/>
      </c>
    </row>
    <row r="733" spans="14:17" x14ac:dyDescent="0.3">
      <c r="N733" t="str">
        <f>IFERROR(VLOOKUP($A733,#REF!,13,FALSE),"")</f>
        <v/>
      </c>
      <c r="O733" t="str">
        <f>IFERROR(VLOOKUP($A733,#REF!,10,FALSE),"")</f>
        <v/>
      </c>
      <c r="P733" t="str">
        <f>IFERROR(VLOOKUP($A733,#REF!,7,FALSE),"")</f>
        <v/>
      </c>
      <c r="Q733" t="str">
        <f>IFERROR(VLOOKUP($A733,#REF!,6,FALSE),"")</f>
        <v/>
      </c>
    </row>
    <row r="734" spans="14:17" x14ac:dyDescent="0.3">
      <c r="N734" t="str">
        <f>IFERROR(VLOOKUP($A734,#REF!,13,FALSE),"")</f>
        <v/>
      </c>
      <c r="O734" t="str">
        <f>IFERROR(VLOOKUP($A734,#REF!,10,FALSE),"")</f>
        <v/>
      </c>
      <c r="P734" t="str">
        <f>IFERROR(VLOOKUP($A734,#REF!,7,FALSE),"")</f>
        <v/>
      </c>
      <c r="Q734" t="str">
        <f>IFERROR(VLOOKUP($A734,#REF!,6,FALSE),"")</f>
        <v/>
      </c>
    </row>
    <row r="735" spans="14:17" x14ac:dyDescent="0.3">
      <c r="N735" t="str">
        <f>IFERROR(VLOOKUP($A735,#REF!,13,FALSE),"")</f>
        <v/>
      </c>
      <c r="O735" t="str">
        <f>IFERROR(VLOOKUP($A735,#REF!,10,FALSE),"")</f>
        <v/>
      </c>
      <c r="P735" t="str">
        <f>IFERROR(VLOOKUP($A735,#REF!,7,FALSE),"")</f>
        <v/>
      </c>
      <c r="Q735" t="str">
        <f>IFERROR(VLOOKUP($A735,#REF!,6,FALSE),"")</f>
        <v/>
      </c>
    </row>
    <row r="736" spans="14:17" x14ac:dyDescent="0.3">
      <c r="N736" t="str">
        <f>IFERROR(VLOOKUP($A736,#REF!,13,FALSE),"")</f>
        <v/>
      </c>
      <c r="O736" t="str">
        <f>IFERROR(VLOOKUP($A736,#REF!,10,FALSE),"")</f>
        <v/>
      </c>
      <c r="P736" t="str">
        <f>IFERROR(VLOOKUP($A736,#REF!,7,FALSE),"")</f>
        <v/>
      </c>
      <c r="Q736" t="str">
        <f>IFERROR(VLOOKUP($A736,#REF!,6,FALSE),"")</f>
        <v/>
      </c>
    </row>
    <row r="737" spans="14:17" x14ac:dyDescent="0.3">
      <c r="N737" t="str">
        <f>IFERROR(VLOOKUP($A737,#REF!,13,FALSE),"")</f>
        <v/>
      </c>
      <c r="O737" t="str">
        <f>IFERROR(VLOOKUP($A737,#REF!,10,FALSE),"")</f>
        <v/>
      </c>
      <c r="P737" t="str">
        <f>IFERROR(VLOOKUP($A737,#REF!,7,FALSE),"")</f>
        <v/>
      </c>
      <c r="Q737" t="str">
        <f>IFERROR(VLOOKUP($A737,#REF!,6,FALSE),"")</f>
        <v/>
      </c>
    </row>
    <row r="738" spans="14:17" x14ac:dyDescent="0.3">
      <c r="N738" t="str">
        <f>IFERROR(VLOOKUP($A738,#REF!,13,FALSE),"")</f>
        <v/>
      </c>
      <c r="O738" t="str">
        <f>IFERROR(VLOOKUP($A738,#REF!,10,FALSE),"")</f>
        <v/>
      </c>
      <c r="P738" t="str">
        <f>IFERROR(VLOOKUP($A738,#REF!,7,FALSE),"")</f>
        <v/>
      </c>
      <c r="Q738" t="str">
        <f>IFERROR(VLOOKUP($A738,#REF!,6,FALSE),"")</f>
        <v/>
      </c>
    </row>
    <row r="739" spans="14:17" x14ac:dyDescent="0.3">
      <c r="N739" t="str">
        <f>IFERROR(VLOOKUP($A739,#REF!,13,FALSE),"")</f>
        <v/>
      </c>
      <c r="O739" t="str">
        <f>IFERROR(VLOOKUP($A739,#REF!,10,FALSE),"")</f>
        <v/>
      </c>
      <c r="P739" t="str">
        <f>IFERROR(VLOOKUP($A739,#REF!,7,FALSE),"")</f>
        <v/>
      </c>
      <c r="Q739" t="str">
        <f>IFERROR(VLOOKUP($A739,#REF!,6,FALSE),"")</f>
        <v/>
      </c>
    </row>
    <row r="740" spans="14:17" x14ac:dyDescent="0.3">
      <c r="N740" t="str">
        <f>IFERROR(VLOOKUP($A740,#REF!,13,FALSE),"")</f>
        <v/>
      </c>
      <c r="O740" t="str">
        <f>IFERROR(VLOOKUP($A740,#REF!,10,FALSE),"")</f>
        <v/>
      </c>
      <c r="P740" t="str">
        <f>IFERROR(VLOOKUP($A740,#REF!,7,FALSE),"")</f>
        <v/>
      </c>
      <c r="Q740" t="str">
        <f>IFERROR(VLOOKUP($A740,#REF!,6,FALSE),"")</f>
        <v/>
      </c>
    </row>
    <row r="741" spans="14:17" x14ac:dyDescent="0.3">
      <c r="N741" t="str">
        <f>IFERROR(VLOOKUP($A741,#REF!,13,FALSE),"")</f>
        <v/>
      </c>
      <c r="O741" t="str">
        <f>IFERROR(VLOOKUP($A741,#REF!,10,FALSE),"")</f>
        <v/>
      </c>
      <c r="P741" t="str">
        <f>IFERROR(VLOOKUP($A741,#REF!,7,FALSE),"")</f>
        <v/>
      </c>
      <c r="Q741" t="str">
        <f>IFERROR(VLOOKUP($A741,#REF!,6,FALSE),"")</f>
        <v/>
      </c>
    </row>
    <row r="742" spans="14:17" x14ac:dyDescent="0.3">
      <c r="N742" t="str">
        <f>IFERROR(VLOOKUP($A742,#REF!,13,FALSE),"")</f>
        <v/>
      </c>
      <c r="O742" t="str">
        <f>IFERROR(VLOOKUP($A742,#REF!,10,FALSE),"")</f>
        <v/>
      </c>
      <c r="P742" t="str">
        <f>IFERROR(VLOOKUP($A742,#REF!,7,FALSE),"")</f>
        <v/>
      </c>
      <c r="Q742" t="str">
        <f>IFERROR(VLOOKUP($A742,#REF!,6,FALSE),"")</f>
        <v/>
      </c>
    </row>
    <row r="743" spans="14:17" x14ac:dyDescent="0.3">
      <c r="N743" t="str">
        <f>IFERROR(VLOOKUP($A743,#REF!,13,FALSE),"")</f>
        <v/>
      </c>
      <c r="O743" t="str">
        <f>IFERROR(VLOOKUP($A743,#REF!,10,FALSE),"")</f>
        <v/>
      </c>
      <c r="P743" t="str">
        <f>IFERROR(VLOOKUP($A743,#REF!,7,FALSE),"")</f>
        <v/>
      </c>
      <c r="Q743" t="str">
        <f>IFERROR(VLOOKUP($A743,#REF!,6,FALSE),"")</f>
        <v/>
      </c>
    </row>
    <row r="744" spans="14:17" x14ac:dyDescent="0.3">
      <c r="N744" t="str">
        <f>IFERROR(VLOOKUP($A744,#REF!,13,FALSE),"")</f>
        <v/>
      </c>
      <c r="O744" t="str">
        <f>IFERROR(VLOOKUP($A744,#REF!,10,FALSE),"")</f>
        <v/>
      </c>
      <c r="P744" t="str">
        <f>IFERROR(VLOOKUP($A744,#REF!,7,FALSE),"")</f>
        <v/>
      </c>
      <c r="Q744" t="str">
        <f>IFERROR(VLOOKUP($A744,#REF!,6,FALSE),"")</f>
        <v/>
      </c>
    </row>
    <row r="745" spans="14:17" x14ac:dyDescent="0.3">
      <c r="N745" t="str">
        <f>IFERROR(VLOOKUP($A745,#REF!,13,FALSE),"")</f>
        <v/>
      </c>
      <c r="O745" t="str">
        <f>IFERROR(VLOOKUP($A745,#REF!,10,FALSE),"")</f>
        <v/>
      </c>
      <c r="P745" t="str">
        <f>IFERROR(VLOOKUP($A745,#REF!,7,FALSE),"")</f>
        <v/>
      </c>
      <c r="Q745" t="str">
        <f>IFERROR(VLOOKUP($A745,#REF!,6,FALSE),"")</f>
        <v/>
      </c>
    </row>
    <row r="746" spans="14:17" x14ac:dyDescent="0.3">
      <c r="N746" t="str">
        <f>IFERROR(VLOOKUP($A746,#REF!,13,FALSE),"")</f>
        <v/>
      </c>
      <c r="O746" t="str">
        <f>IFERROR(VLOOKUP($A746,#REF!,10,FALSE),"")</f>
        <v/>
      </c>
      <c r="P746" t="str">
        <f>IFERROR(VLOOKUP($A746,#REF!,7,FALSE),"")</f>
        <v/>
      </c>
      <c r="Q746" t="str">
        <f>IFERROR(VLOOKUP($A746,#REF!,6,FALSE),"")</f>
        <v/>
      </c>
    </row>
    <row r="747" spans="14:17" x14ac:dyDescent="0.3">
      <c r="N747" t="str">
        <f>IFERROR(VLOOKUP($A747,#REF!,13,FALSE),"")</f>
        <v/>
      </c>
      <c r="O747" t="str">
        <f>IFERROR(VLOOKUP($A747,#REF!,10,FALSE),"")</f>
        <v/>
      </c>
      <c r="P747" t="str">
        <f>IFERROR(VLOOKUP($A747,#REF!,7,FALSE),"")</f>
        <v/>
      </c>
      <c r="Q747" t="str">
        <f>IFERROR(VLOOKUP($A747,#REF!,6,FALSE),"")</f>
        <v/>
      </c>
    </row>
    <row r="748" spans="14:17" x14ac:dyDescent="0.3">
      <c r="N748" t="str">
        <f>IFERROR(VLOOKUP($A748,#REF!,13,FALSE),"")</f>
        <v/>
      </c>
      <c r="O748" t="str">
        <f>IFERROR(VLOOKUP($A748,#REF!,10,FALSE),"")</f>
        <v/>
      </c>
      <c r="P748" t="str">
        <f>IFERROR(VLOOKUP($A748,#REF!,7,FALSE),"")</f>
        <v/>
      </c>
      <c r="Q748" t="str">
        <f>IFERROR(VLOOKUP($A748,#REF!,6,FALSE),"")</f>
        <v/>
      </c>
    </row>
    <row r="749" spans="14:17" x14ac:dyDescent="0.3">
      <c r="N749" t="str">
        <f>IFERROR(VLOOKUP($A749,#REF!,13,FALSE),"")</f>
        <v/>
      </c>
      <c r="O749" t="str">
        <f>IFERROR(VLOOKUP($A749,#REF!,10,FALSE),"")</f>
        <v/>
      </c>
      <c r="P749" t="str">
        <f>IFERROR(VLOOKUP($A749,#REF!,7,FALSE),"")</f>
        <v/>
      </c>
      <c r="Q749" t="str">
        <f>IFERROR(VLOOKUP($A749,#REF!,6,FALSE),"")</f>
        <v/>
      </c>
    </row>
    <row r="750" spans="14:17" x14ac:dyDescent="0.3">
      <c r="N750" t="str">
        <f>IFERROR(VLOOKUP($A750,#REF!,13,FALSE),"")</f>
        <v/>
      </c>
      <c r="O750" t="str">
        <f>IFERROR(VLOOKUP($A750,#REF!,10,FALSE),"")</f>
        <v/>
      </c>
      <c r="P750" t="str">
        <f>IFERROR(VLOOKUP($A750,#REF!,7,FALSE),"")</f>
        <v/>
      </c>
      <c r="Q750" t="str">
        <f>IFERROR(VLOOKUP($A750,#REF!,6,FALSE),"")</f>
        <v/>
      </c>
    </row>
    <row r="751" spans="14:17" x14ac:dyDescent="0.3">
      <c r="N751" t="str">
        <f>IFERROR(VLOOKUP($A751,#REF!,13,FALSE),"")</f>
        <v/>
      </c>
      <c r="O751" t="str">
        <f>IFERROR(VLOOKUP($A751,#REF!,10,FALSE),"")</f>
        <v/>
      </c>
      <c r="P751" t="str">
        <f>IFERROR(VLOOKUP($A751,#REF!,7,FALSE),"")</f>
        <v/>
      </c>
      <c r="Q751" t="str">
        <f>IFERROR(VLOOKUP($A751,#REF!,6,FALSE),"")</f>
        <v/>
      </c>
    </row>
    <row r="752" spans="14:17" x14ac:dyDescent="0.3">
      <c r="N752" t="str">
        <f>IFERROR(VLOOKUP($A752,#REF!,13,FALSE),"")</f>
        <v/>
      </c>
      <c r="O752" t="str">
        <f>IFERROR(VLOOKUP($A752,#REF!,10,FALSE),"")</f>
        <v/>
      </c>
      <c r="P752" t="str">
        <f>IFERROR(VLOOKUP($A752,#REF!,7,FALSE),"")</f>
        <v/>
      </c>
      <c r="Q752" t="str">
        <f>IFERROR(VLOOKUP($A752,#REF!,6,FALSE),"")</f>
        <v/>
      </c>
    </row>
    <row r="753" spans="14:17" x14ac:dyDescent="0.3">
      <c r="N753" t="str">
        <f>IFERROR(VLOOKUP($A753,#REF!,13,FALSE),"")</f>
        <v/>
      </c>
      <c r="O753" t="str">
        <f>IFERROR(VLOOKUP($A753,#REF!,10,FALSE),"")</f>
        <v/>
      </c>
      <c r="P753" t="str">
        <f>IFERROR(VLOOKUP($A753,#REF!,7,FALSE),"")</f>
        <v/>
      </c>
      <c r="Q753" t="str">
        <f>IFERROR(VLOOKUP($A753,#REF!,6,FALSE),"")</f>
        <v/>
      </c>
    </row>
    <row r="754" spans="14:17" x14ac:dyDescent="0.3">
      <c r="N754" t="str">
        <f>IFERROR(VLOOKUP($A754,#REF!,13,FALSE),"")</f>
        <v/>
      </c>
      <c r="O754" t="str">
        <f>IFERROR(VLOOKUP($A754,#REF!,10,FALSE),"")</f>
        <v/>
      </c>
      <c r="P754" t="str">
        <f>IFERROR(VLOOKUP($A754,#REF!,7,FALSE),"")</f>
        <v/>
      </c>
      <c r="Q754" t="str">
        <f>IFERROR(VLOOKUP($A754,#REF!,6,FALSE),"")</f>
        <v/>
      </c>
    </row>
    <row r="755" spans="14:17" x14ac:dyDescent="0.3">
      <c r="N755" t="str">
        <f>IFERROR(VLOOKUP($A755,#REF!,13,FALSE),"")</f>
        <v/>
      </c>
      <c r="O755" t="str">
        <f>IFERROR(VLOOKUP($A755,#REF!,10,FALSE),"")</f>
        <v/>
      </c>
      <c r="P755" t="str">
        <f>IFERROR(VLOOKUP($A755,#REF!,7,FALSE),"")</f>
        <v/>
      </c>
      <c r="Q755" t="str">
        <f>IFERROR(VLOOKUP($A755,#REF!,6,FALSE),"")</f>
        <v/>
      </c>
    </row>
    <row r="756" spans="14:17" x14ac:dyDescent="0.3">
      <c r="N756" t="str">
        <f>IFERROR(VLOOKUP($A756,#REF!,13,FALSE),"")</f>
        <v/>
      </c>
      <c r="O756" t="str">
        <f>IFERROR(VLOOKUP($A756,#REF!,10,FALSE),"")</f>
        <v/>
      </c>
      <c r="P756" t="str">
        <f>IFERROR(VLOOKUP($A756,#REF!,7,FALSE),"")</f>
        <v/>
      </c>
      <c r="Q756" t="str">
        <f>IFERROR(VLOOKUP($A756,#REF!,6,FALSE),"")</f>
        <v/>
      </c>
    </row>
    <row r="757" spans="14:17" x14ac:dyDescent="0.3">
      <c r="N757" t="str">
        <f>IFERROR(VLOOKUP($A757,#REF!,13,FALSE),"")</f>
        <v/>
      </c>
      <c r="O757" t="str">
        <f>IFERROR(VLOOKUP($A757,#REF!,10,FALSE),"")</f>
        <v/>
      </c>
      <c r="P757" t="str">
        <f>IFERROR(VLOOKUP($A757,#REF!,7,FALSE),"")</f>
        <v/>
      </c>
      <c r="Q757" t="str">
        <f>IFERROR(VLOOKUP($A757,#REF!,6,FALSE),"")</f>
        <v/>
      </c>
    </row>
    <row r="758" spans="14:17" x14ac:dyDescent="0.3">
      <c r="N758" t="str">
        <f>IFERROR(VLOOKUP($A758,#REF!,13,FALSE),"")</f>
        <v/>
      </c>
      <c r="O758" t="str">
        <f>IFERROR(VLOOKUP($A758,#REF!,10,FALSE),"")</f>
        <v/>
      </c>
      <c r="P758" t="str">
        <f>IFERROR(VLOOKUP($A758,#REF!,7,FALSE),"")</f>
        <v/>
      </c>
      <c r="Q758" t="str">
        <f>IFERROR(VLOOKUP($A758,#REF!,6,FALSE),"")</f>
        <v/>
      </c>
    </row>
    <row r="759" spans="14:17" x14ac:dyDescent="0.3">
      <c r="N759" t="str">
        <f>IFERROR(VLOOKUP($A759,#REF!,13,FALSE),"")</f>
        <v/>
      </c>
      <c r="O759" t="str">
        <f>IFERROR(VLOOKUP($A759,#REF!,10,FALSE),"")</f>
        <v/>
      </c>
      <c r="P759" t="str">
        <f>IFERROR(VLOOKUP($A759,#REF!,7,FALSE),"")</f>
        <v/>
      </c>
      <c r="Q759" t="str">
        <f>IFERROR(VLOOKUP($A759,#REF!,6,FALSE),"")</f>
        <v/>
      </c>
    </row>
    <row r="760" spans="14:17" x14ac:dyDescent="0.3">
      <c r="N760" t="str">
        <f>IFERROR(VLOOKUP($A760,#REF!,13,FALSE),"")</f>
        <v/>
      </c>
      <c r="O760" t="str">
        <f>IFERROR(VLOOKUP($A760,#REF!,10,FALSE),"")</f>
        <v/>
      </c>
      <c r="P760" t="str">
        <f>IFERROR(VLOOKUP($A760,#REF!,7,FALSE),"")</f>
        <v/>
      </c>
      <c r="Q760" t="str">
        <f>IFERROR(VLOOKUP($A760,#REF!,6,FALSE),"")</f>
        <v/>
      </c>
    </row>
    <row r="761" spans="14:17" x14ac:dyDescent="0.3">
      <c r="N761" t="str">
        <f>IFERROR(VLOOKUP($A761,#REF!,13,FALSE),"")</f>
        <v/>
      </c>
      <c r="O761" t="str">
        <f>IFERROR(VLOOKUP($A761,#REF!,10,FALSE),"")</f>
        <v/>
      </c>
      <c r="P761" t="str">
        <f>IFERROR(VLOOKUP($A761,#REF!,7,FALSE),"")</f>
        <v/>
      </c>
      <c r="Q761" t="str">
        <f>IFERROR(VLOOKUP($A761,#REF!,6,FALSE),"")</f>
        <v/>
      </c>
    </row>
    <row r="762" spans="14:17" x14ac:dyDescent="0.3">
      <c r="N762" t="str">
        <f>IFERROR(VLOOKUP($A762,#REF!,13,FALSE),"")</f>
        <v/>
      </c>
      <c r="O762" t="str">
        <f>IFERROR(VLOOKUP($A762,#REF!,10,FALSE),"")</f>
        <v/>
      </c>
      <c r="P762" t="str">
        <f>IFERROR(VLOOKUP($A762,#REF!,7,FALSE),"")</f>
        <v/>
      </c>
      <c r="Q762" t="str">
        <f>IFERROR(VLOOKUP($A762,#REF!,6,FALSE),"")</f>
        <v/>
      </c>
    </row>
    <row r="763" spans="14:17" x14ac:dyDescent="0.3">
      <c r="N763" t="str">
        <f>IFERROR(VLOOKUP($A763,#REF!,13,FALSE),"")</f>
        <v/>
      </c>
      <c r="O763" t="str">
        <f>IFERROR(VLOOKUP($A763,#REF!,10,FALSE),"")</f>
        <v/>
      </c>
      <c r="P763" t="str">
        <f>IFERROR(VLOOKUP($A763,#REF!,7,FALSE),"")</f>
        <v/>
      </c>
      <c r="Q763" t="str">
        <f>IFERROR(VLOOKUP($A763,#REF!,6,FALSE),"")</f>
        <v/>
      </c>
    </row>
    <row r="764" spans="14:17" x14ac:dyDescent="0.3">
      <c r="N764" t="str">
        <f>IFERROR(VLOOKUP($A764,#REF!,13,FALSE),"")</f>
        <v/>
      </c>
      <c r="O764" t="str">
        <f>IFERROR(VLOOKUP($A764,#REF!,10,FALSE),"")</f>
        <v/>
      </c>
      <c r="P764" t="str">
        <f>IFERROR(VLOOKUP($A764,#REF!,7,FALSE),"")</f>
        <v/>
      </c>
      <c r="Q764" t="str">
        <f>IFERROR(VLOOKUP($A764,#REF!,6,FALSE),"")</f>
        <v/>
      </c>
    </row>
    <row r="765" spans="14:17" x14ac:dyDescent="0.3">
      <c r="N765" t="str">
        <f>IFERROR(VLOOKUP($A765,#REF!,13,FALSE),"")</f>
        <v/>
      </c>
      <c r="O765" t="str">
        <f>IFERROR(VLOOKUP($A765,#REF!,10,FALSE),"")</f>
        <v/>
      </c>
      <c r="P765" t="str">
        <f>IFERROR(VLOOKUP($A765,#REF!,7,FALSE),"")</f>
        <v/>
      </c>
      <c r="Q765" t="str">
        <f>IFERROR(VLOOKUP($A765,#REF!,6,FALSE),"")</f>
        <v/>
      </c>
    </row>
    <row r="766" spans="14:17" x14ac:dyDescent="0.3">
      <c r="N766" t="str">
        <f>IFERROR(VLOOKUP($A766,#REF!,13,FALSE),"")</f>
        <v/>
      </c>
      <c r="O766" t="str">
        <f>IFERROR(VLOOKUP($A766,#REF!,10,FALSE),"")</f>
        <v/>
      </c>
      <c r="P766" t="str">
        <f>IFERROR(VLOOKUP($A766,#REF!,7,FALSE),"")</f>
        <v/>
      </c>
      <c r="Q766" t="str">
        <f>IFERROR(VLOOKUP($A766,#REF!,6,FALSE),"")</f>
        <v/>
      </c>
    </row>
    <row r="767" spans="14:17" x14ac:dyDescent="0.3">
      <c r="N767" t="str">
        <f>IFERROR(VLOOKUP($A767,#REF!,13,FALSE),"")</f>
        <v/>
      </c>
      <c r="O767" t="str">
        <f>IFERROR(VLOOKUP($A767,#REF!,10,FALSE),"")</f>
        <v/>
      </c>
      <c r="P767" t="str">
        <f>IFERROR(VLOOKUP($A767,#REF!,7,FALSE),"")</f>
        <v/>
      </c>
      <c r="Q767" t="str">
        <f>IFERROR(VLOOKUP($A767,#REF!,6,FALSE),"")</f>
        <v/>
      </c>
    </row>
    <row r="768" spans="14:17" x14ac:dyDescent="0.3">
      <c r="N768" t="str">
        <f>IFERROR(VLOOKUP($A768,#REF!,13,FALSE),"")</f>
        <v/>
      </c>
      <c r="O768" t="str">
        <f>IFERROR(VLOOKUP($A768,#REF!,10,FALSE),"")</f>
        <v/>
      </c>
      <c r="P768" t="str">
        <f>IFERROR(VLOOKUP($A768,#REF!,7,FALSE),"")</f>
        <v/>
      </c>
      <c r="Q768" t="str">
        <f>IFERROR(VLOOKUP($A768,#REF!,6,FALSE),"")</f>
        <v/>
      </c>
    </row>
    <row r="769" spans="14:17" x14ac:dyDescent="0.3">
      <c r="N769" t="str">
        <f>IFERROR(VLOOKUP($A769,#REF!,13,FALSE),"")</f>
        <v/>
      </c>
      <c r="O769" t="str">
        <f>IFERROR(VLOOKUP($A769,#REF!,10,FALSE),"")</f>
        <v/>
      </c>
      <c r="P769" t="str">
        <f>IFERROR(VLOOKUP($A769,#REF!,7,FALSE),"")</f>
        <v/>
      </c>
      <c r="Q769" t="str">
        <f>IFERROR(VLOOKUP($A769,#REF!,6,FALSE),"")</f>
        <v/>
      </c>
    </row>
    <row r="770" spans="14:17" x14ac:dyDescent="0.3">
      <c r="N770" t="str">
        <f>IFERROR(VLOOKUP($A770,#REF!,13,FALSE),"")</f>
        <v/>
      </c>
      <c r="O770" t="str">
        <f>IFERROR(VLOOKUP($A770,#REF!,10,FALSE),"")</f>
        <v/>
      </c>
      <c r="P770" t="str">
        <f>IFERROR(VLOOKUP($A770,#REF!,7,FALSE),"")</f>
        <v/>
      </c>
      <c r="Q770" t="str">
        <f>IFERROR(VLOOKUP($A770,#REF!,6,FALSE),"")</f>
        <v/>
      </c>
    </row>
    <row r="771" spans="14:17" x14ac:dyDescent="0.3">
      <c r="N771" t="str">
        <f>IFERROR(VLOOKUP($A771,#REF!,13,FALSE),"")</f>
        <v/>
      </c>
      <c r="O771" t="str">
        <f>IFERROR(VLOOKUP($A771,#REF!,10,FALSE),"")</f>
        <v/>
      </c>
      <c r="P771" t="str">
        <f>IFERROR(VLOOKUP($A771,#REF!,7,FALSE),"")</f>
        <v/>
      </c>
      <c r="Q771" t="str">
        <f>IFERROR(VLOOKUP($A771,#REF!,6,FALSE),"")</f>
        <v/>
      </c>
    </row>
    <row r="772" spans="14:17" x14ac:dyDescent="0.3">
      <c r="N772" t="str">
        <f>IFERROR(VLOOKUP($A772,#REF!,13,FALSE),"")</f>
        <v/>
      </c>
      <c r="O772" t="str">
        <f>IFERROR(VLOOKUP($A772,#REF!,10,FALSE),"")</f>
        <v/>
      </c>
      <c r="P772" t="str">
        <f>IFERROR(VLOOKUP($A772,#REF!,7,FALSE),"")</f>
        <v/>
      </c>
      <c r="Q772" t="str">
        <f>IFERROR(VLOOKUP($A772,#REF!,6,FALSE),"")</f>
        <v/>
      </c>
    </row>
    <row r="773" spans="14:17" x14ac:dyDescent="0.3">
      <c r="N773" t="str">
        <f>IFERROR(VLOOKUP($A773,#REF!,13,FALSE),"")</f>
        <v/>
      </c>
      <c r="O773" t="str">
        <f>IFERROR(VLOOKUP($A773,#REF!,10,FALSE),"")</f>
        <v/>
      </c>
      <c r="P773" t="str">
        <f>IFERROR(VLOOKUP($A773,#REF!,7,FALSE),"")</f>
        <v/>
      </c>
      <c r="Q773" t="str">
        <f>IFERROR(VLOOKUP($A773,#REF!,6,FALSE),"")</f>
        <v/>
      </c>
    </row>
    <row r="774" spans="14:17" x14ac:dyDescent="0.3">
      <c r="N774" t="str">
        <f>IFERROR(VLOOKUP($A774,#REF!,13,FALSE),"")</f>
        <v/>
      </c>
      <c r="O774" t="str">
        <f>IFERROR(VLOOKUP($A774,#REF!,10,FALSE),"")</f>
        <v/>
      </c>
      <c r="P774" t="str">
        <f>IFERROR(VLOOKUP($A774,#REF!,7,FALSE),"")</f>
        <v/>
      </c>
      <c r="Q774" t="str">
        <f>IFERROR(VLOOKUP($A774,#REF!,6,FALSE),"")</f>
        <v/>
      </c>
    </row>
    <row r="775" spans="14:17" x14ac:dyDescent="0.3">
      <c r="N775" t="str">
        <f>IFERROR(VLOOKUP($A775,#REF!,13,FALSE),"")</f>
        <v/>
      </c>
      <c r="O775" t="str">
        <f>IFERROR(VLOOKUP($A775,#REF!,10,FALSE),"")</f>
        <v/>
      </c>
      <c r="P775" t="str">
        <f>IFERROR(VLOOKUP($A775,#REF!,7,FALSE),"")</f>
        <v/>
      </c>
      <c r="Q775" t="str">
        <f>IFERROR(VLOOKUP($A775,#REF!,6,FALSE),"")</f>
        <v/>
      </c>
    </row>
    <row r="776" spans="14:17" x14ac:dyDescent="0.3">
      <c r="N776" t="str">
        <f>IFERROR(VLOOKUP($A776,#REF!,13,FALSE),"")</f>
        <v/>
      </c>
      <c r="O776" t="str">
        <f>IFERROR(VLOOKUP($A776,#REF!,10,FALSE),"")</f>
        <v/>
      </c>
      <c r="P776" t="str">
        <f>IFERROR(VLOOKUP($A776,#REF!,7,FALSE),"")</f>
        <v/>
      </c>
      <c r="Q776" t="str">
        <f>IFERROR(VLOOKUP($A776,#REF!,6,FALSE),"")</f>
        <v/>
      </c>
    </row>
    <row r="777" spans="14:17" x14ac:dyDescent="0.3">
      <c r="N777" t="str">
        <f>IFERROR(VLOOKUP($A777,#REF!,13,FALSE),"")</f>
        <v/>
      </c>
      <c r="O777" t="str">
        <f>IFERROR(VLOOKUP($A777,#REF!,10,FALSE),"")</f>
        <v/>
      </c>
      <c r="P777" t="str">
        <f>IFERROR(VLOOKUP($A777,#REF!,7,FALSE),"")</f>
        <v/>
      </c>
      <c r="Q777" t="str">
        <f>IFERROR(VLOOKUP($A777,#REF!,6,FALSE),"")</f>
        <v/>
      </c>
    </row>
    <row r="778" spans="14:17" x14ac:dyDescent="0.3">
      <c r="N778" t="str">
        <f>IFERROR(VLOOKUP($A778,#REF!,13,FALSE),"")</f>
        <v/>
      </c>
      <c r="O778" t="str">
        <f>IFERROR(VLOOKUP($A778,#REF!,10,FALSE),"")</f>
        <v/>
      </c>
      <c r="P778" t="str">
        <f>IFERROR(VLOOKUP($A778,#REF!,7,FALSE),"")</f>
        <v/>
      </c>
      <c r="Q778" t="str">
        <f>IFERROR(VLOOKUP($A778,#REF!,6,FALSE),"")</f>
        <v/>
      </c>
    </row>
    <row r="779" spans="14:17" x14ac:dyDescent="0.3">
      <c r="N779" t="str">
        <f>IFERROR(VLOOKUP($A779,#REF!,13,FALSE),"")</f>
        <v/>
      </c>
      <c r="O779" t="str">
        <f>IFERROR(VLOOKUP($A779,#REF!,10,FALSE),"")</f>
        <v/>
      </c>
      <c r="P779" t="str">
        <f>IFERROR(VLOOKUP($A779,#REF!,7,FALSE),"")</f>
        <v/>
      </c>
      <c r="Q779" t="str">
        <f>IFERROR(VLOOKUP($A779,#REF!,6,FALSE),"")</f>
        <v/>
      </c>
    </row>
    <row r="780" spans="14:17" x14ac:dyDescent="0.3">
      <c r="N780" t="str">
        <f>IFERROR(VLOOKUP($A780,#REF!,13,FALSE),"")</f>
        <v/>
      </c>
      <c r="O780" t="str">
        <f>IFERROR(VLOOKUP($A780,#REF!,10,FALSE),"")</f>
        <v/>
      </c>
      <c r="P780" t="str">
        <f>IFERROR(VLOOKUP($A780,#REF!,7,FALSE),"")</f>
        <v/>
      </c>
      <c r="Q780" t="str">
        <f>IFERROR(VLOOKUP($A780,#REF!,6,FALSE),"")</f>
        <v/>
      </c>
    </row>
    <row r="781" spans="14:17" x14ac:dyDescent="0.3">
      <c r="N781" t="str">
        <f>IFERROR(VLOOKUP($A781,#REF!,13,FALSE),"")</f>
        <v/>
      </c>
      <c r="O781" t="str">
        <f>IFERROR(VLOOKUP($A781,#REF!,10,FALSE),"")</f>
        <v/>
      </c>
      <c r="P781" t="str">
        <f>IFERROR(VLOOKUP($A781,#REF!,7,FALSE),"")</f>
        <v/>
      </c>
      <c r="Q781" t="str">
        <f>IFERROR(VLOOKUP($A781,#REF!,6,FALSE),"")</f>
        <v/>
      </c>
    </row>
    <row r="782" spans="14:17" x14ac:dyDescent="0.3">
      <c r="N782" t="str">
        <f>IFERROR(VLOOKUP($A782,#REF!,13,FALSE),"")</f>
        <v/>
      </c>
      <c r="O782" t="str">
        <f>IFERROR(VLOOKUP($A782,#REF!,10,FALSE),"")</f>
        <v/>
      </c>
      <c r="P782" t="str">
        <f>IFERROR(VLOOKUP($A782,#REF!,7,FALSE),"")</f>
        <v/>
      </c>
      <c r="Q782" t="str">
        <f>IFERROR(VLOOKUP($A782,#REF!,6,FALSE),"")</f>
        <v/>
      </c>
    </row>
    <row r="783" spans="14:17" x14ac:dyDescent="0.3">
      <c r="N783" t="str">
        <f>IFERROR(VLOOKUP($A783,#REF!,13,FALSE),"")</f>
        <v/>
      </c>
      <c r="O783" t="str">
        <f>IFERROR(VLOOKUP($A783,#REF!,10,FALSE),"")</f>
        <v/>
      </c>
      <c r="P783" t="str">
        <f>IFERROR(VLOOKUP($A783,#REF!,7,FALSE),"")</f>
        <v/>
      </c>
      <c r="Q783" t="str">
        <f>IFERROR(VLOOKUP($A783,#REF!,6,FALSE),"")</f>
        <v/>
      </c>
    </row>
    <row r="784" spans="14:17" x14ac:dyDescent="0.3">
      <c r="N784" t="str">
        <f>IFERROR(VLOOKUP($A784,#REF!,13,FALSE),"")</f>
        <v/>
      </c>
      <c r="O784" t="str">
        <f>IFERROR(VLOOKUP($A784,#REF!,10,FALSE),"")</f>
        <v/>
      </c>
      <c r="P784" t="str">
        <f>IFERROR(VLOOKUP($A784,#REF!,7,FALSE),"")</f>
        <v/>
      </c>
      <c r="Q784" t="str">
        <f>IFERROR(VLOOKUP($A784,#REF!,6,FALSE),"")</f>
        <v/>
      </c>
    </row>
    <row r="785" spans="14:17" x14ac:dyDescent="0.3">
      <c r="N785" t="str">
        <f>IFERROR(VLOOKUP($A785,#REF!,13,FALSE),"")</f>
        <v/>
      </c>
      <c r="O785" t="str">
        <f>IFERROR(VLOOKUP($A785,#REF!,10,FALSE),"")</f>
        <v/>
      </c>
      <c r="P785" t="str">
        <f>IFERROR(VLOOKUP($A785,#REF!,7,FALSE),"")</f>
        <v/>
      </c>
      <c r="Q785" t="str">
        <f>IFERROR(VLOOKUP($A785,#REF!,6,FALSE),"")</f>
        <v/>
      </c>
    </row>
    <row r="786" spans="14:17" x14ac:dyDescent="0.3">
      <c r="N786" t="str">
        <f>IFERROR(VLOOKUP($A786,#REF!,13,FALSE),"")</f>
        <v/>
      </c>
      <c r="O786" t="str">
        <f>IFERROR(VLOOKUP($A786,#REF!,10,FALSE),"")</f>
        <v/>
      </c>
      <c r="P786" t="str">
        <f>IFERROR(VLOOKUP($A786,#REF!,7,FALSE),"")</f>
        <v/>
      </c>
      <c r="Q786" t="str">
        <f>IFERROR(VLOOKUP($A786,#REF!,6,FALSE),"")</f>
        <v/>
      </c>
    </row>
    <row r="787" spans="14:17" x14ac:dyDescent="0.3">
      <c r="N787" t="str">
        <f>IFERROR(VLOOKUP($A787,#REF!,13,FALSE),"")</f>
        <v/>
      </c>
      <c r="O787" t="str">
        <f>IFERROR(VLOOKUP($A787,#REF!,10,FALSE),"")</f>
        <v/>
      </c>
      <c r="P787" t="str">
        <f>IFERROR(VLOOKUP($A787,#REF!,7,FALSE),"")</f>
        <v/>
      </c>
      <c r="Q787" t="str">
        <f>IFERROR(VLOOKUP($A787,#REF!,6,FALSE),"")</f>
        <v/>
      </c>
    </row>
    <row r="788" spans="14:17" x14ac:dyDescent="0.3">
      <c r="N788" t="str">
        <f>IFERROR(VLOOKUP($A788,#REF!,13,FALSE),"")</f>
        <v/>
      </c>
      <c r="O788" t="str">
        <f>IFERROR(VLOOKUP($A788,#REF!,10,FALSE),"")</f>
        <v/>
      </c>
      <c r="P788" t="str">
        <f>IFERROR(VLOOKUP($A788,#REF!,7,FALSE),"")</f>
        <v/>
      </c>
      <c r="Q788" t="str">
        <f>IFERROR(VLOOKUP($A788,#REF!,6,FALSE),"")</f>
        <v/>
      </c>
    </row>
    <row r="789" spans="14:17" x14ac:dyDescent="0.3">
      <c r="N789" t="str">
        <f>IFERROR(VLOOKUP($A789,#REF!,13,FALSE),"")</f>
        <v/>
      </c>
      <c r="O789" t="str">
        <f>IFERROR(VLOOKUP($A789,#REF!,10,FALSE),"")</f>
        <v/>
      </c>
      <c r="P789" t="str">
        <f>IFERROR(VLOOKUP($A789,#REF!,7,FALSE),"")</f>
        <v/>
      </c>
      <c r="Q789" t="str">
        <f>IFERROR(VLOOKUP($A789,#REF!,6,FALSE),"")</f>
        <v/>
      </c>
    </row>
    <row r="790" spans="14:17" x14ac:dyDescent="0.3">
      <c r="N790" t="str">
        <f>IFERROR(VLOOKUP($A790,#REF!,13,FALSE),"")</f>
        <v/>
      </c>
      <c r="O790" t="str">
        <f>IFERROR(VLOOKUP($A790,#REF!,10,FALSE),"")</f>
        <v/>
      </c>
      <c r="P790" t="str">
        <f>IFERROR(VLOOKUP($A790,#REF!,7,FALSE),"")</f>
        <v/>
      </c>
      <c r="Q790" t="str">
        <f>IFERROR(VLOOKUP($A790,#REF!,6,FALSE),"")</f>
        <v/>
      </c>
    </row>
    <row r="791" spans="14:17" x14ac:dyDescent="0.3">
      <c r="N791" t="str">
        <f>IFERROR(VLOOKUP($A791,#REF!,13,FALSE),"")</f>
        <v/>
      </c>
      <c r="O791" t="str">
        <f>IFERROR(VLOOKUP($A791,#REF!,10,FALSE),"")</f>
        <v/>
      </c>
      <c r="P791" t="str">
        <f>IFERROR(VLOOKUP($A791,#REF!,7,FALSE),"")</f>
        <v/>
      </c>
      <c r="Q791" t="str">
        <f>IFERROR(VLOOKUP($A791,#REF!,6,FALSE),"")</f>
        <v/>
      </c>
    </row>
    <row r="792" spans="14:17" x14ac:dyDescent="0.3">
      <c r="N792" t="str">
        <f>IFERROR(VLOOKUP($A792,#REF!,13,FALSE),"")</f>
        <v/>
      </c>
      <c r="O792" t="str">
        <f>IFERROR(VLOOKUP($A792,#REF!,10,FALSE),"")</f>
        <v/>
      </c>
      <c r="P792" t="str">
        <f>IFERROR(VLOOKUP($A792,#REF!,7,FALSE),"")</f>
        <v/>
      </c>
      <c r="Q792" t="str">
        <f>IFERROR(VLOOKUP($A792,#REF!,6,FALSE),"")</f>
        <v/>
      </c>
    </row>
    <row r="793" spans="14:17" x14ac:dyDescent="0.3">
      <c r="N793" t="str">
        <f>IFERROR(VLOOKUP($A793,#REF!,13,FALSE),"")</f>
        <v/>
      </c>
      <c r="O793" t="str">
        <f>IFERROR(VLOOKUP($A793,#REF!,10,FALSE),"")</f>
        <v/>
      </c>
      <c r="P793" t="str">
        <f>IFERROR(VLOOKUP($A793,#REF!,7,FALSE),"")</f>
        <v/>
      </c>
      <c r="Q793" t="str">
        <f>IFERROR(VLOOKUP($A793,#REF!,6,FALSE),"")</f>
        <v/>
      </c>
    </row>
    <row r="794" spans="14:17" x14ac:dyDescent="0.3">
      <c r="N794" t="str">
        <f>IFERROR(VLOOKUP($A794,#REF!,13,FALSE),"")</f>
        <v/>
      </c>
      <c r="O794" t="str">
        <f>IFERROR(VLOOKUP($A794,#REF!,10,FALSE),"")</f>
        <v/>
      </c>
      <c r="P794" t="str">
        <f>IFERROR(VLOOKUP($A794,#REF!,7,FALSE),"")</f>
        <v/>
      </c>
      <c r="Q794" t="str">
        <f>IFERROR(VLOOKUP($A794,#REF!,6,FALSE),"")</f>
        <v/>
      </c>
    </row>
    <row r="795" spans="14:17" x14ac:dyDescent="0.3">
      <c r="N795" t="str">
        <f>IFERROR(VLOOKUP($A795,#REF!,13,FALSE),"")</f>
        <v/>
      </c>
      <c r="O795" t="str">
        <f>IFERROR(VLOOKUP($A795,#REF!,10,FALSE),"")</f>
        <v/>
      </c>
      <c r="P795" t="str">
        <f>IFERROR(VLOOKUP($A795,#REF!,7,FALSE),"")</f>
        <v/>
      </c>
      <c r="Q795" t="str">
        <f>IFERROR(VLOOKUP($A795,#REF!,6,FALSE),"")</f>
        <v/>
      </c>
    </row>
    <row r="796" spans="14:17" x14ac:dyDescent="0.3">
      <c r="N796" t="str">
        <f>IFERROR(VLOOKUP($A796,#REF!,13,FALSE),"")</f>
        <v/>
      </c>
      <c r="O796" t="str">
        <f>IFERROR(VLOOKUP($A796,#REF!,10,FALSE),"")</f>
        <v/>
      </c>
      <c r="P796" t="str">
        <f>IFERROR(VLOOKUP($A796,#REF!,7,FALSE),"")</f>
        <v/>
      </c>
      <c r="Q796" t="str">
        <f>IFERROR(VLOOKUP($A796,#REF!,6,FALSE),"")</f>
        <v/>
      </c>
    </row>
    <row r="797" spans="14:17" x14ac:dyDescent="0.3">
      <c r="N797" t="str">
        <f>IFERROR(VLOOKUP($A797,#REF!,13,FALSE),"")</f>
        <v/>
      </c>
      <c r="O797" t="str">
        <f>IFERROR(VLOOKUP($A797,#REF!,10,FALSE),"")</f>
        <v/>
      </c>
      <c r="P797" t="str">
        <f>IFERROR(VLOOKUP($A797,#REF!,7,FALSE),"")</f>
        <v/>
      </c>
      <c r="Q797" t="str">
        <f>IFERROR(VLOOKUP($A797,#REF!,6,FALSE),"")</f>
        <v/>
      </c>
    </row>
    <row r="798" spans="14:17" x14ac:dyDescent="0.3">
      <c r="N798" t="str">
        <f>IFERROR(VLOOKUP($A798,#REF!,13,FALSE),"")</f>
        <v/>
      </c>
      <c r="O798" t="str">
        <f>IFERROR(VLOOKUP($A798,#REF!,10,FALSE),"")</f>
        <v/>
      </c>
      <c r="P798" t="str">
        <f>IFERROR(VLOOKUP($A798,#REF!,7,FALSE),"")</f>
        <v/>
      </c>
      <c r="Q798" t="str">
        <f>IFERROR(VLOOKUP($A798,#REF!,6,FALSE),"")</f>
        <v/>
      </c>
    </row>
    <row r="799" spans="14:17" x14ac:dyDescent="0.3">
      <c r="N799" t="str">
        <f>IFERROR(VLOOKUP($A799,#REF!,13,FALSE),"")</f>
        <v/>
      </c>
      <c r="O799" t="str">
        <f>IFERROR(VLOOKUP($A799,#REF!,10,FALSE),"")</f>
        <v/>
      </c>
      <c r="P799" t="str">
        <f>IFERROR(VLOOKUP($A799,#REF!,7,FALSE),"")</f>
        <v/>
      </c>
      <c r="Q799" t="str">
        <f>IFERROR(VLOOKUP($A799,#REF!,6,FALSE),"")</f>
        <v/>
      </c>
    </row>
    <row r="800" spans="14:17" x14ac:dyDescent="0.3">
      <c r="N800" t="str">
        <f>IFERROR(VLOOKUP($A800,#REF!,13,FALSE),"")</f>
        <v/>
      </c>
      <c r="O800" t="str">
        <f>IFERROR(VLOOKUP($A800,#REF!,10,FALSE),"")</f>
        <v/>
      </c>
      <c r="P800" t="str">
        <f>IFERROR(VLOOKUP($A800,#REF!,7,FALSE),"")</f>
        <v/>
      </c>
      <c r="Q800" t="str">
        <f>IFERROR(VLOOKUP($A800,#REF!,6,FALSE),"")</f>
        <v/>
      </c>
    </row>
    <row r="801" spans="14:17" x14ac:dyDescent="0.3">
      <c r="N801" t="str">
        <f>IFERROR(VLOOKUP($A801,#REF!,13,FALSE),"")</f>
        <v/>
      </c>
      <c r="O801" t="str">
        <f>IFERROR(VLOOKUP($A801,#REF!,10,FALSE),"")</f>
        <v/>
      </c>
      <c r="P801" t="str">
        <f>IFERROR(VLOOKUP($A801,#REF!,7,FALSE),"")</f>
        <v/>
      </c>
      <c r="Q801" t="str">
        <f>IFERROR(VLOOKUP($A801,#REF!,6,FALSE),"")</f>
        <v/>
      </c>
    </row>
    <row r="802" spans="14:17" x14ac:dyDescent="0.3">
      <c r="N802" t="str">
        <f>IFERROR(VLOOKUP($A802,#REF!,13,FALSE),"")</f>
        <v/>
      </c>
      <c r="O802" t="str">
        <f>IFERROR(VLOOKUP($A802,#REF!,10,FALSE),"")</f>
        <v/>
      </c>
      <c r="P802" t="str">
        <f>IFERROR(VLOOKUP($A802,#REF!,7,FALSE),"")</f>
        <v/>
      </c>
      <c r="Q802" t="str">
        <f>IFERROR(VLOOKUP($A802,#REF!,6,FALSE),"")</f>
        <v/>
      </c>
    </row>
    <row r="803" spans="14:17" x14ac:dyDescent="0.3">
      <c r="N803" t="str">
        <f>IFERROR(VLOOKUP($A803,#REF!,13,FALSE),"")</f>
        <v/>
      </c>
      <c r="O803" t="str">
        <f>IFERROR(VLOOKUP($A803,#REF!,10,FALSE),"")</f>
        <v/>
      </c>
      <c r="P803" t="str">
        <f>IFERROR(VLOOKUP($A803,#REF!,7,FALSE),"")</f>
        <v/>
      </c>
      <c r="Q803" t="str">
        <f>IFERROR(VLOOKUP($A803,#REF!,6,FALSE),"")</f>
        <v/>
      </c>
    </row>
    <row r="804" spans="14:17" x14ac:dyDescent="0.3">
      <c r="N804" t="str">
        <f>IFERROR(VLOOKUP($A804,#REF!,13,FALSE),"")</f>
        <v/>
      </c>
      <c r="O804" t="str">
        <f>IFERROR(VLOOKUP($A804,#REF!,10,FALSE),"")</f>
        <v/>
      </c>
      <c r="P804" t="str">
        <f>IFERROR(VLOOKUP($A804,#REF!,7,FALSE),"")</f>
        <v/>
      </c>
      <c r="Q804" t="str">
        <f>IFERROR(VLOOKUP($A804,#REF!,6,FALSE),"")</f>
        <v/>
      </c>
    </row>
    <row r="805" spans="14:17" x14ac:dyDescent="0.3">
      <c r="N805" t="str">
        <f>IFERROR(VLOOKUP($A805,#REF!,13,FALSE),"")</f>
        <v/>
      </c>
      <c r="O805" t="str">
        <f>IFERROR(VLOOKUP($A805,#REF!,10,FALSE),"")</f>
        <v/>
      </c>
      <c r="P805" t="str">
        <f>IFERROR(VLOOKUP($A805,#REF!,7,FALSE),"")</f>
        <v/>
      </c>
      <c r="Q805" t="str">
        <f>IFERROR(VLOOKUP($A805,#REF!,6,FALSE),"")</f>
        <v/>
      </c>
    </row>
    <row r="806" spans="14:17" x14ac:dyDescent="0.3">
      <c r="N806" t="str">
        <f>IFERROR(VLOOKUP($A806,#REF!,13,FALSE),"")</f>
        <v/>
      </c>
      <c r="O806" t="str">
        <f>IFERROR(VLOOKUP($A806,#REF!,10,FALSE),"")</f>
        <v/>
      </c>
      <c r="P806" t="str">
        <f>IFERROR(VLOOKUP($A806,#REF!,7,FALSE),"")</f>
        <v/>
      </c>
      <c r="Q806" t="str">
        <f>IFERROR(VLOOKUP($A806,#REF!,6,FALSE),"")</f>
        <v/>
      </c>
    </row>
    <row r="807" spans="14:17" x14ac:dyDescent="0.3">
      <c r="N807" t="str">
        <f>IFERROR(VLOOKUP($A807,#REF!,13,FALSE),"")</f>
        <v/>
      </c>
      <c r="O807" t="str">
        <f>IFERROR(VLOOKUP($A807,#REF!,10,FALSE),"")</f>
        <v/>
      </c>
      <c r="P807" t="str">
        <f>IFERROR(VLOOKUP($A807,#REF!,7,FALSE),"")</f>
        <v/>
      </c>
      <c r="Q807" t="str">
        <f>IFERROR(VLOOKUP($A807,#REF!,6,FALSE),"")</f>
        <v/>
      </c>
    </row>
    <row r="808" spans="14:17" x14ac:dyDescent="0.3">
      <c r="N808" t="str">
        <f>IFERROR(VLOOKUP($A808,#REF!,13,FALSE),"")</f>
        <v/>
      </c>
      <c r="O808" t="str">
        <f>IFERROR(VLOOKUP($A808,#REF!,10,FALSE),"")</f>
        <v/>
      </c>
      <c r="P808" t="str">
        <f>IFERROR(VLOOKUP($A808,#REF!,7,FALSE),"")</f>
        <v/>
      </c>
      <c r="Q808" t="str">
        <f>IFERROR(VLOOKUP($A808,#REF!,6,FALSE),"")</f>
        <v/>
      </c>
    </row>
    <row r="809" spans="14:17" x14ac:dyDescent="0.3">
      <c r="N809" t="str">
        <f>IFERROR(VLOOKUP($A809,#REF!,13,FALSE),"")</f>
        <v/>
      </c>
      <c r="O809" t="str">
        <f>IFERROR(VLOOKUP($A809,#REF!,10,FALSE),"")</f>
        <v/>
      </c>
      <c r="P809" t="str">
        <f>IFERROR(VLOOKUP($A809,#REF!,7,FALSE),"")</f>
        <v/>
      </c>
      <c r="Q809" t="str">
        <f>IFERROR(VLOOKUP($A809,#REF!,6,FALSE),"")</f>
        <v/>
      </c>
    </row>
    <row r="810" spans="14:17" x14ac:dyDescent="0.3">
      <c r="N810" t="str">
        <f>IFERROR(VLOOKUP($A810,#REF!,13,FALSE),"")</f>
        <v/>
      </c>
      <c r="O810" t="str">
        <f>IFERROR(VLOOKUP($A810,#REF!,10,FALSE),"")</f>
        <v/>
      </c>
      <c r="P810" t="str">
        <f>IFERROR(VLOOKUP($A810,#REF!,7,FALSE),"")</f>
        <v/>
      </c>
      <c r="Q810" t="str">
        <f>IFERROR(VLOOKUP($A810,#REF!,6,FALSE),"")</f>
        <v/>
      </c>
    </row>
    <row r="811" spans="14:17" x14ac:dyDescent="0.3">
      <c r="N811" t="str">
        <f>IFERROR(VLOOKUP($A811,#REF!,13,FALSE),"")</f>
        <v/>
      </c>
      <c r="O811" t="str">
        <f>IFERROR(VLOOKUP($A811,#REF!,10,FALSE),"")</f>
        <v/>
      </c>
      <c r="P811" t="str">
        <f>IFERROR(VLOOKUP($A811,#REF!,7,FALSE),"")</f>
        <v/>
      </c>
      <c r="Q811" t="str">
        <f>IFERROR(VLOOKUP($A811,#REF!,6,FALSE),"")</f>
        <v/>
      </c>
    </row>
    <row r="812" spans="14:17" x14ac:dyDescent="0.3">
      <c r="N812" t="str">
        <f>IFERROR(VLOOKUP($A812,#REF!,13,FALSE),"")</f>
        <v/>
      </c>
      <c r="O812" t="str">
        <f>IFERROR(VLOOKUP($A812,#REF!,10,FALSE),"")</f>
        <v/>
      </c>
      <c r="P812" t="str">
        <f>IFERROR(VLOOKUP($A812,#REF!,7,FALSE),"")</f>
        <v/>
      </c>
      <c r="Q812" t="str">
        <f>IFERROR(VLOOKUP($A812,#REF!,6,FALSE),"")</f>
        <v/>
      </c>
    </row>
    <row r="813" spans="14:17" x14ac:dyDescent="0.3">
      <c r="N813" t="str">
        <f>IFERROR(VLOOKUP($A813,#REF!,13,FALSE),"")</f>
        <v/>
      </c>
      <c r="O813" t="str">
        <f>IFERROR(VLOOKUP($A813,#REF!,10,FALSE),"")</f>
        <v/>
      </c>
      <c r="P813" t="str">
        <f>IFERROR(VLOOKUP($A813,#REF!,7,FALSE),"")</f>
        <v/>
      </c>
      <c r="Q813" t="str">
        <f>IFERROR(VLOOKUP($A813,#REF!,6,FALSE),"")</f>
        <v/>
      </c>
    </row>
    <row r="814" spans="14:17" x14ac:dyDescent="0.3">
      <c r="N814" t="str">
        <f>IFERROR(VLOOKUP($A814,#REF!,13,FALSE),"")</f>
        <v/>
      </c>
      <c r="O814" t="str">
        <f>IFERROR(VLOOKUP($A814,#REF!,10,FALSE),"")</f>
        <v/>
      </c>
      <c r="P814" t="str">
        <f>IFERROR(VLOOKUP($A814,#REF!,7,FALSE),"")</f>
        <v/>
      </c>
      <c r="Q814" t="str">
        <f>IFERROR(VLOOKUP($A814,#REF!,6,FALSE),"")</f>
        <v/>
      </c>
    </row>
    <row r="815" spans="14:17" x14ac:dyDescent="0.3">
      <c r="N815" t="str">
        <f>IFERROR(VLOOKUP($A815,#REF!,13,FALSE),"")</f>
        <v/>
      </c>
      <c r="O815" t="str">
        <f>IFERROR(VLOOKUP($A815,#REF!,10,FALSE),"")</f>
        <v/>
      </c>
      <c r="P815" t="str">
        <f>IFERROR(VLOOKUP($A815,#REF!,7,FALSE),"")</f>
        <v/>
      </c>
      <c r="Q815" t="str">
        <f>IFERROR(VLOOKUP($A815,#REF!,6,FALSE),"")</f>
        <v/>
      </c>
    </row>
    <row r="816" spans="14:17" x14ac:dyDescent="0.3">
      <c r="N816" t="str">
        <f>IFERROR(VLOOKUP($A816,#REF!,13,FALSE),"")</f>
        <v/>
      </c>
      <c r="O816" t="str">
        <f>IFERROR(VLOOKUP($A816,#REF!,10,FALSE),"")</f>
        <v/>
      </c>
      <c r="P816" t="str">
        <f>IFERROR(VLOOKUP($A816,#REF!,7,FALSE),"")</f>
        <v/>
      </c>
      <c r="Q816" t="str">
        <f>IFERROR(VLOOKUP($A816,#REF!,6,FALSE),"")</f>
        <v/>
      </c>
    </row>
    <row r="817" spans="14:17" x14ac:dyDescent="0.3">
      <c r="N817" t="str">
        <f>IFERROR(VLOOKUP($A817,#REF!,13,FALSE),"")</f>
        <v/>
      </c>
      <c r="O817" t="str">
        <f>IFERROR(VLOOKUP($A817,#REF!,10,FALSE),"")</f>
        <v/>
      </c>
      <c r="P817" t="str">
        <f>IFERROR(VLOOKUP($A817,#REF!,7,FALSE),"")</f>
        <v/>
      </c>
      <c r="Q817" t="str">
        <f>IFERROR(VLOOKUP($A817,#REF!,6,FALSE),"")</f>
        <v/>
      </c>
    </row>
    <row r="818" spans="14:17" x14ac:dyDescent="0.3">
      <c r="N818" t="str">
        <f>IFERROR(VLOOKUP($A818,#REF!,13,FALSE),"")</f>
        <v/>
      </c>
      <c r="O818" t="str">
        <f>IFERROR(VLOOKUP($A818,#REF!,10,FALSE),"")</f>
        <v/>
      </c>
      <c r="P818" t="str">
        <f>IFERROR(VLOOKUP($A818,#REF!,7,FALSE),"")</f>
        <v/>
      </c>
      <c r="Q818" t="str">
        <f>IFERROR(VLOOKUP($A818,#REF!,6,FALSE),"")</f>
        <v/>
      </c>
    </row>
    <row r="819" spans="14:17" x14ac:dyDescent="0.3">
      <c r="N819" t="str">
        <f>IFERROR(VLOOKUP($A819,#REF!,13,FALSE),"")</f>
        <v/>
      </c>
      <c r="O819" t="str">
        <f>IFERROR(VLOOKUP($A819,#REF!,10,FALSE),"")</f>
        <v/>
      </c>
      <c r="P819" t="str">
        <f>IFERROR(VLOOKUP($A819,#REF!,7,FALSE),"")</f>
        <v/>
      </c>
      <c r="Q819" t="str">
        <f>IFERROR(VLOOKUP($A819,#REF!,6,FALSE),"")</f>
        <v/>
      </c>
    </row>
    <row r="820" spans="14:17" x14ac:dyDescent="0.3">
      <c r="N820" t="str">
        <f>IFERROR(VLOOKUP($A820,#REF!,13,FALSE),"")</f>
        <v/>
      </c>
      <c r="O820" t="str">
        <f>IFERROR(VLOOKUP($A820,#REF!,10,FALSE),"")</f>
        <v/>
      </c>
      <c r="P820" t="str">
        <f>IFERROR(VLOOKUP($A820,#REF!,7,FALSE),"")</f>
        <v/>
      </c>
      <c r="Q820" t="str">
        <f>IFERROR(VLOOKUP($A820,#REF!,6,FALSE),"")</f>
        <v/>
      </c>
    </row>
    <row r="821" spans="14:17" x14ac:dyDescent="0.3">
      <c r="N821" t="str">
        <f>IFERROR(VLOOKUP($A821,#REF!,13,FALSE),"")</f>
        <v/>
      </c>
      <c r="O821" t="str">
        <f>IFERROR(VLOOKUP($A821,#REF!,10,FALSE),"")</f>
        <v/>
      </c>
      <c r="P821" t="str">
        <f>IFERROR(VLOOKUP($A821,#REF!,7,FALSE),"")</f>
        <v/>
      </c>
      <c r="Q821" t="str">
        <f>IFERROR(VLOOKUP($A821,#REF!,6,FALSE),"")</f>
        <v/>
      </c>
    </row>
    <row r="822" spans="14:17" x14ac:dyDescent="0.3">
      <c r="N822" t="str">
        <f>IFERROR(VLOOKUP($A822,#REF!,13,FALSE),"")</f>
        <v/>
      </c>
      <c r="O822" t="str">
        <f>IFERROR(VLOOKUP($A822,#REF!,10,FALSE),"")</f>
        <v/>
      </c>
      <c r="P822" t="str">
        <f>IFERROR(VLOOKUP($A822,#REF!,7,FALSE),"")</f>
        <v/>
      </c>
      <c r="Q822" t="str">
        <f>IFERROR(VLOOKUP($A822,#REF!,6,FALSE),"")</f>
        <v/>
      </c>
    </row>
    <row r="823" spans="14:17" x14ac:dyDescent="0.3">
      <c r="N823" t="str">
        <f>IFERROR(VLOOKUP($A823,#REF!,13,FALSE),"")</f>
        <v/>
      </c>
      <c r="O823" t="str">
        <f>IFERROR(VLOOKUP($A823,#REF!,10,FALSE),"")</f>
        <v/>
      </c>
      <c r="P823" t="str">
        <f>IFERROR(VLOOKUP($A823,#REF!,7,FALSE),"")</f>
        <v/>
      </c>
      <c r="Q823" t="str">
        <f>IFERROR(VLOOKUP($A823,#REF!,6,FALSE),"")</f>
        <v/>
      </c>
    </row>
    <row r="824" spans="14:17" x14ac:dyDescent="0.3">
      <c r="N824" t="str">
        <f>IFERROR(VLOOKUP($A824,#REF!,13,FALSE),"")</f>
        <v/>
      </c>
      <c r="O824" t="str">
        <f>IFERROR(VLOOKUP($A824,#REF!,10,FALSE),"")</f>
        <v/>
      </c>
      <c r="P824" t="str">
        <f>IFERROR(VLOOKUP($A824,#REF!,7,FALSE),"")</f>
        <v/>
      </c>
      <c r="Q824" t="str">
        <f>IFERROR(VLOOKUP($A824,#REF!,6,FALSE),"")</f>
        <v/>
      </c>
    </row>
    <row r="825" spans="14:17" x14ac:dyDescent="0.3">
      <c r="N825" t="str">
        <f>IFERROR(VLOOKUP($A825,#REF!,13,FALSE),"")</f>
        <v/>
      </c>
      <c r="O825" t="str">
        <f>IFERROR(VLOOKUP($A825,#REF!,10,FALSE),"")</f>
        <v/>
      </c>
      <c r="P825" t="str">
        <f>IFERROR(VLOOKUP($A825,#REF!,7,FALSE),"")</f>
        <v/>
      </c>
      <c r="Q825" t="str">
        <f>IFERROR(VLOOKUP($A825,#REF!,6,FALSE),"")</f>
        <v/>
      </c>
    </row>
    <row r="826" spans="14:17" x14ac:dyDescent="0.3">
      <c r="N826" t="str">
        <f>IFERROR(VLOOKUP($A826,#REF!,13,FALSE),"")</f>
        <v/>
      </c>
      <c r="O826" t="str">
        <f>IFERROR(VLOOKUP($A826,#REF!,10,FALSE),"")</f>
        <v/>
      </c>
      <c r="P826" t="str">
        <f>IFERROR(VLOOKUP($A826,#REF!,7,FALSE),"")</f>
        <v/>
      </c>
      <c r="Q826" t="str">
        <f>IFERROR(VLOOKUP($A826,#REF!,6,FALSE),"")</f>
        <v/>
      </c>
    </row>
    <row r="827" spans="14:17" x14ac:dyDescent="0.3">
      <c r="N827" t="str">
        <f>IFERROR(VLOOKUP($A827,#REF!,13,FALSE),"")</f>
        <v/>
      </c>
      <c r="O827" t="str">
        <f>IFERROR(VLOOKUP($A827,#REF!,10,FALSE),"")</f>
        <v/>
      </c>
      <c r="P827" t="str">
        <f>IFERROR(VLOOKUP($A827,#REF!,7,FALSE),"")</f>
        <v/>
      </c>
      <c r="Q827" t="str">
        <f>IFERROR(VLOOKUP($A827,#REF!,6,FALSE),"")</f>
        <v/>
      </c>
    </row>
    <row r="828" spans="14:17" x14ac:dyDescent="0.3">
      <c r="N828" t="str">
        <f>IFERROR(VLOOKUP($A828,#REF!,13,FALSE),"")</f>
        <v/>
      </c>
      <c r="O828" t="str">
        <f>IFERROR(VLOOKUP($A828,#REF!,10,FALSE),"")</f>
        <v/>
      </c>
      <c r="P828" t="str">
        <f>IFERROR(VLOOKUP($A828,#REF!,7,FALSE),"")</f>
        <v/>
      </c>
      <c r="Q828" t="str">
        <f>IFERROR(VLOOKUP($A828,#REF!,6,FALSE),"")</f>
        <v/>
      </c>
    </row>
    <row r="829" spans="14:17" x14ac:dyDescent="0.3">
      <c r="N829" t="str">
        <f>IFERROR(VLOOKUP($A829,#REF!,13,FALSE),"")</f>
        <v/>
      </c>
      <c r="O829" t="str">
        <f>IFERROR(VLOOKUP($A829,#REF!,10,FALSE),"")</f>
        <v/>
      </c>
      <c r="P829" t="str">
        <f>IFERROR(VLOOKUP($A829,#REF!,7,FALSE),"")</f>
        <v/>
      </c>
      <c r="Q829" t="str">
        <f>IFERROR(VLOOKUP($A829,#REF!,6,FALSE),"")</f>
        <v/>
      </c>
    </row>
    <row r="830" spans="14:17" x14ac:dyDescent="0.3">
      <c r="N830" t="str">
        <f>IFERROR(VLOOKUP($A830,#REF!,13,FALSE),"")</f>
        <v/>
      </c>
      <c r="O830" t="str">
        <f>IFERROR(VLOOKUP($A830,#REF!,10,FALSE),"")</f>
        <v/>
      </c>
      <c r="P830" t="str">
        <f>IFERROR(VLOOKUP($A830,#REF!,7,FALSE),"")</f>
        <v/>
      </c>
      <c r="Q830" t="str">
        <f>IFERROR(VLOOKUP($A830,#REF!,6,FALSE),"")</f>
        <v/>
      </c>
    </row>
    <row r="831" spans="14:17" x14ac:dyDescent="0.3">
      <c r="N831" t="str">
        <f>IFERROR(VLOOKUP($A831,#REF!,13,FALSE),"")</f>
        <v/>
      </c>
      <c r="O831" t="str">
        <f>IFERROR(VLOOKUP($A831,#REF!,10,FALSE),"")</f>
        <v/>
      </c>
      <c r="P831" t="str">
        <f>IFERROR(VLOOKUP($A831,#REF!,7,FALSE),"")</f>
        <v/>
      </c>
      <c r="Q831" t="str">
        <f>IFERROR(VLOOKUP($A831,#REF!,6,FALSE),"")</f>
        <v/>
      </c>
    </row>
    <row r="832" spans="14:17" x14ac:dyDescent="0.3">
      <c r="N832" t="str">
        <f>IFERROR(VLOOKUP($A832,#REF!,13,FALSE),"")</f>
        <v/>
      </c>
      <c r="O832" t="str">
        <f>IFERROR(VLOOKUP($A832,#REF!,10,FALSE),"")</f>
        <v/>
      </c>
      <c r="P832" t="str">
        <f>IFERROR(VLOOKUP($A832,#REF!,7,FALSE),"")</f>
        <v/>
      </c>
      <c r="Q832" t="str">
        <f>IFERROR(VLOOKUP($A832,#REF!,6,FALSE),"")</f>
        <v/>
      </c>
    </row>
    <row r="833" spans="14:17" x14ac:dyDescent="0.3">
      <c r="N833" t="str">
        <f>IFERROR(VLOOKUP($A833,#REF!,13,FALSE),"")</f>
        <v/>
      </c>
      <c r="O833" t="str">
        <f>IFERROR(VLOOKUP($A833,#REF!,10,FALSE),"")</f>
        <v/>
      </c>
      <c r="P833" t="str">
        <f>IFERROR(VLOOKUP($A833,#REF!,7,FALSE),"")</f>
        <v/>
      </c>
      <c r="Q833" t="str">
        <f>IFERROR(VLOOKUP($A833,#REF!,6,FALSE),"")</f>
        <v/>
      </c>
    </row>
    <row r="834" spans="14:17" x14ac:dyDescent="0.3">
      <c r="N834" t="str">
        <f>IFERROR(VLOOKUP($A834,#REF!,13,FALSE),"")</f>
        <v/>
      </c>
      <c r="O834" t="str">
        <f>IFERROR(VLOOKUP($A834,#REF!,10,FALSE),"")</f>
        <v/>
      </c>
      <c r="P834" t="str">
        <f>IFERROR(VLOOKUP($A834,#REF!,7,FALSE),"")</f>
        <v/>
      </c>
      <c r="Q834" t="str">
        <f>IFERROR(VLOOKUP($A834,#REF!,6,FALSE),"")</f>
        <v/>
      </c>
    </row>
    <row r="835" spans="14:17" x14ac:dyDescent="0.3">
      <c r="N835" t="str">
        <f>IFERROR(VLOOKUP($A835,#REF!,13,FALSE),"")</f>
        <v/>
      </c>
      <c r="O835" t="str">
        <f>IFERROR(VLOOKUP($A835,#REF!,10,FALSE),"")</f>
        <v/>
      </c>
      <c r="P835" t="str">
        <f>IFERROR(VLOOKUP($A835,#REF!,7,FALSE),"")</f>
        <v/>
      </c>
      <c r="Q835" t="str">
        <f>IFERROR(VLOOKUP($A835,#REF!,6,FALSE),"")</f>
        <v/>
      </c>
    </row>
    <row r="836" spans="14:17" x14ac:dyDescent="0.3">
      <c r="N836" t="str">
        <f>IFERROR(VLOOKUP($A836,#REF!,13,FALSE),"")</f>
        <v/>
      </c>
      <c r="O836" t="str">
        <f>IFERROR(VLOOKUP($A836,#REF!,10,FALSE),"")</f>
        <v/>
      </c>
      <c r="P836" t="str">
        <f>IFERROR(VLOOKUP($A836,#REF!,7,FALSE),"")</f>
        <v/>
      </c>
      <c r="Q836" t="str">
        <f>IFERROR(VLOOKUP($A836,#REF!,6,FALSE),"")</f>
        <v/>
      </c>
    </row>
    <row r="837" spans="14:17" x14ac:dyDescent="0.3">
      <c r="N837" t="str">
        <f>IFERROR(VLOOKUP($A837,#REF!,13,FALSE),"")</f>
        <v/>
      </c>
      <c r="O837" t="str">
        <f>IFERROR(VLOOKUP($A837,#REF!,10,FALSE),"")</f>
        <v/>
      </c>
      <c r="P837" t="str">
        <f>IFERROR(VLOOKUP($A837,#REF!,7,FALSE),"")</f>
        <v/>
      </c>
      <c r="Q837" t="str">
        <f>IFERROR(VLOOKUP($A837,#REF!,6,FALSE),"")</f>
        <v/>
      </c>
    </row>
    <row r="838" spans="14:17" x14ac:dyDescent="0.3">
      <c r="N838" t="str">
        <f>IFERROR(VLOOKUP($A838,#REF!,13,FALSE),"")</f>
        <v/>
      </c>
      <c r="O838" t="str">
        <f>IFERROR(VLOOKUP($A838,#REF!,10,FALSE),"")</f>
        <v/>
      </c>
      <c r="P838" t="str">
        <f>IFERROR(VLOOKUP($A838,#REF!,7,FALSE),"")</f>
        <v/>
      </c>
      <c r="Q838" t="str">
        <f>IFERROR(VLOOKUP($A838,#REF!,6,FALSE),"")</f>
        <v/>
      </c>
    </row>
    <row r="839" spans="14:17" x14ac:dyDescent="0.3">
      <c r="N839" t="str">
        <f>IFERROR(VLOOKUP($A839,#REF!,13,FALSE),"")</f>
        <v/>
      </c>
      <c r="O839" t="str">
        <f>IFERROR(VLOOKUP($A839,#REF!,10,FALSE),"")</f>
        <v/>
      </c>
      <c r="P839" t="str">
        <f>IFERROR(VLOOKUP($A839,#REF!,7,FALSE),"")</f>
        <v/>
      </c>
      <c r="Q839" t="str">
        <f>IFERROR(VLOOKUP($A839,#REF!,6,FALSE),"")</f>
        <v/>
      </c>
    </row>
    <row r="840" spans="14:17" x14ac:dyDescent="0.3">
      <c r="N840" t="str">
        <f>IFERROR(VLOOKUP($A840,#REF!,13,FALSE),"")</f>
        <v/>
      </c>
      <c r="O840" t="str">
        <f>IFERROR(VLOOKUP($A840,#REF!,10,FALSE),"")</f>
        <v/>
      </c>
      <c r="P840" t="str">
        <f>IFERROR(VLOOKUP($A840,#REF!,7,FALSE),"")</f>
        <v/>
      </c>
      <c r="Q840" t="str">
        <f>IFERROR(VLOOKUP($A840,#REF!,6,FALSE),"")</f>
        <v/>
      </c>
    </row>
    <row r="841" spans="14:17" x14ac:dyDescent="0.3">
      <c r="N841" t="str">
        <f>IFERROR(VLOOKUP($A841,#REF!,13,FALSE),"")</f>
        <v/>
      </c>
      <c r="O841" t="str">
        <f>IFERROR(VLOOKUP($A841,#REF!,10,FALSE),"")</f>
        <v/>
      </c>
      <c r="P841" t="str">
        <f>IFERROR(VLOOKUP($A841,#REF!,7,FALSE),"")</f>
        <v/>
      </c>
      <c r="Q841" t="str">
        <f>IFERROR(VLOOKUP($A841,#REF!,6,FALSE),"")</f>
        <v/>
      </c>
    </row>
    <row r="842" spans="14:17" x14ac:dyDescent="0.3">
      <c r="N842" t="str">
        <f>IFERROR(VLOOKUP($A842,#REF!,13,FALSE),"")</f>
        <v/>
      </c>
      <c r="O842" t="str">
        <f>IFERROR(VLOOKUP($A842,#REF!,10,FALSE),"")</f>
        <v/>
      </c>
      <c r="P842" t="str">
        <f>IFERROR(VLOOKUP($A842,#REF!,7,FALSE),"")</f>
        <v/>
      </c>
      <c r="Q842" t="str">
        <f>IFERROR(VLOOKUP($A842,#REF!,6,FALSE),"")</f>
        <v/>
      </c>
    </row>
    <row r="843" spans="14:17" x14ac:dyDescent="0.3">
      <c r="N843" t="str">
        <f>IFERROR(VLOOKUP($A843,#REF!,13,FALSE),"")</f>
        <v/>
      </c>
      <c r="O843" t="str">
        <f>IFERROR(VLOOKUP($A843,#REF!,10,FALSE),"")</f>
        <v/>
      </c>
      <c r="P843" t="str">
        <f>IFERROR(VLOOKUP($A843,#REF!,7,FALSE),"")</f>
        <v/>
      </c>
      <c r="Q843" t="str">
        <f>IFERROR(VLOOKUP($A843,#REF!,6,FALSE),"")</f>
        <v/>
      </c>
    </row>
    <row r="844" spans="14:17" x14ac:dyDescent="0.3">
      <c r="N844" t="str">
        <f>IFERROR(VLOOKUP($A844,#REF!,13,FALSE),"")</f>
        <v/>
      </c>
      <c r="O844" t="str">
        <f>IFERROR(VLOOKUP($A844,#REF!,10,FALSE),"")</f>
        <v/>
      </c>
      <c r="P844" t="str">
        <f>IFERROR(VLOOKUP($A844,#REF!,7,FALSE),"")</f>
        <v/>
      </c>
      <c r="Q844" t="str">
        <f>IFERROR(VLOOKUP($A844,#REF!,6,FALSE),"")</f>
        <v/>
      </c>
    </row>
    <row r="845" spans="14:17" x14ac:dyDescent="0.3">
      <c r="N845" t="str">
        <f>IFERROR(VLOOKUP($A845,#REF!,13,FALSE),"")</f>
        <v/>
      </c>
      <c r="O845" t="str">
        <f>IFERROR(VLOOKUP($A845,#REF!,10,FALSE),"")</f>
        <v/>
      </c>
      <c r="P845" t="str">
        <f>IFERROR(VLOOKUP($A845,#REF!,7,FALSE),"")</f>
        <v/>
      </c>
      <c r="Q845" t="str">
        <f>IFERROR(VLOOKUP($A845,#REF!,6,FALSE),"")</f>
        <v/>
      </c>
    </row>
    <row r="846" spans="14:17" x14ac:dyDescent="0.3">
      <c r="N846" t="str">
        <f>IFERROR(VLOOKUP($A846,#REF!,13,FALSE),"")</f>
        <v/>
      </c>
      <c r="O846" t="str">
        <f>IFERROR(VLOOKUP($A846,#REF!,10,FALSE),"")</f>
        <v/>
      </c>
      <c r="P846" t="str">
        <f>IFERROR(VLOOKUP($A846,#REF!,7,FALSE),"")</f>
        <v/>
      </c>
      <c r="Q846" t="str">
        <f>IFERROR(VLOOKUP($A846,#REF!,6,FALSE),"")</f>
        <v/>
      </c>
    </row>
    <row r="847" spans="14:17" x14ac:dyDescent="0.3">
      <c r="N847" t="str">
        <f>IFERROR(VLOOKUP($A847,#REF!,13,FALSE),"")</f>
        <v/>
      </c>
      <c r="O847" t="str">
        <f>IFERROR(VLOOKUP($A847,#REF!,10,FALSE),"")</f>
        <v/>
      </c>
      <c r="P847" t="str">
        <f>IFERROR(VLOOKUP($A847,#REF!,7,FALSE),"")</f>
        <v/>
      </c>
      <c r="Q847" t="str">
        <f>IFERROR(VLOOKUP($A847,#REF!,6,FALSE),"")</f>
        <v/>
      </c>
    </row>
    <row r="848" spans="14:17" x14ac:dyDescent="0.3">
      <c r="N848" t="str">
        <f>IFERROR(VLOOKUP($A848,#REF!,13,FALSE),"")</f>
        <v/>
      </c>
      <c r="O848" t="str">
        <f>IFERROR(VLOOKUP($A848,#REF!,10,FALSE),"")</f>
        <v/>
      </c>
      <c r="P848" t="str">
        <f>IFERROR(VLOOKUP($A848,#REF!,7,FALSE),"")</f>
        <v/>
      </c>
      <c r="Q848" t="str">
        <f>IFERROR(VLOOKUP($A848,#REF!,6,FALSE),"")</f>
        <v/>
      </c>
    </row>
    <row r="849" spans="14:17" x14ac:dyDescent="0.3">
      <c r="N849" t="str">
        <f>IFERROR(VLOOKUP($A849,#REF!,13,FALSE),"")</f>
        <v/>
      </c>
      <c r="O849" t="str">
        <f>IFERROR(VLOOKUP($A849,#REF!,10,FALSE),"")</f>
        <v/>
      </c>
      <c r="P849" t="str">
        <f>IFERROR(VLOOKUP($A849,#REF!,7,FALSE),"")</f>
        <v/>
      </c>
      <c r="Q849" t="str">
        <f>IFERROR(VLOOKUP($A849,#REF!,6,FALSE),"")</f>
        <v/>
      </c>
    </row>
    <row r="850" spans="14:17" x14ac:dyDescent="0.3">
      <c r="N850" t="str">
        <f>IFERROR(VLOOKUP($A850,#REF!,13,FALSE),"")</f>
        <v/>
      </c>
      <c r="O850" t="str">
        <f>IFERROR(VLOOKUP($A850,#REF!,10,FALSE),"")</f>
        <v/>
      </c>
      <c r="P850" t="str">
        <f>IFERROR(VLOOKUP($A850,#REF!,7,FALSE),"")</f>
        <v/>
      </c>
      <c r="Q850" t="str">
        <f>IFERROR(VLOOKUP($A850,#REF!,6,FALSE),"")</f>
        <v/>
      </c>
    </row>
    <row r="851" spans="14:17" x14ac:dyDescent="0.3">
      <c r="N851" t="str">
        <f>IFERROR(VLOOKUP($A851,#REF!,13,FALSE),"")</f>
        <v/>
      </c>
      <c r="O851" t="str">
        <f>IFERROR(VLOOKUP($A851,#REF!,10,FALSE),"")</f>
        <v/>
      </c>
      <c r="P851" t="str">
        <f>IFERROR(VLOOKUP($A851,#REF!,7,FALSE),"")</f>
        <v/>
      </c>
      <c r="Q851" t="str">
        <f>IFERROR(VLOOKUP($A851,#REF!,6,FALSE),"")</f>
        <v/>
      </c>
    </row>
    <row r="852" spans="14:17" x14ac:dyDescent="0.3">
      <c r="N852" t="str">
        <f>IFERROR(VLOOKUP($A852,#REF!,13,FALSE),"")</f>
        <v/>
      </c>
      <c r="O852" t="str">
        <f>IFERROR(VLOOKUP($A852,#REF!,10,FALSE),"")</f>
        <v/>
      </c>
      <c r="P852" t="str">
        <f>IFERROR(VLOOKUP($A852,#REF!,7,FALSE),"")</f>
        <v/>
      </c>
      <c r="Q852" t="str">
        <f>IFERROR(VLOOKUP($A852,#REF!,6,FALSE),"")</f>
        <v/>
      </c>
    </row>
    <row r="853" spans="14:17" x14ac:dyDescent="0.3">
      <c r="N853" t="str">
        <f>IFERROR(VLOOKUP($A853,#REF!,13,FALSE),"")</f>
        <v/>
      </c>
      <c r="O853" t="str">
        <f>IFERROR(VLOOKUP($A853,#REF!,10,FALSE),"")</f>
        <v/>
      </c>
      <c r="P853" t="str">
        <f>IFERROR(VLOOKUP($A853,#REF!,7,FALSE),"")</f>
        <v/>
      </c>
      <c r="Q853" t="str">
        <f>IFERROR(VLOOKUP($A853,#REF!,6,FALSE),"")</f>
        <v/>
      </c>
    </row>
    <row r="854" spans="14:17" x14ac:dyDescent="0.3">
      <c r="N854" t="str">
        <f>IFERROR(VLOOKUP($A854,#REF!,13,FALSE),"")</f>
        <v/>
      </c>
      <c r="O854" t="str">
        <f>IFERROR(VLOOKUP($A854,#REF!,10,FALSE),"")</f>
        <v/>
      </c>
      <c r="P854" t="str">
        <f>IFERROR(VLOOKUP($A854,#REF!,7,FALSE),"")</f>
        <v/>
      </c>
      <c r="Q854" t="str">
        <f>IFERROR(VLOOKUP($A854,#REF!,6,FALSE),"")</f>
        <v/>
      </c>
    </row>
    <row r="855" spans="14:17" x14ac:dyDescent="0.3">
      <c r="N855" t="str">
        <f>IFERROR(VLOOKUP($A855,#REF!,13,FALSE),"")</f>
        <v/>
      </c>
      <c r="O855" t="str">
        <f>IFERROR(VLOOKUP($A855,#REF!,10,FALSE),"")</f>
        <v/>
      </c>
      <c r="P855" t="str">
        <f>IFERROR(VLOOKUP($A855,#REF!,7,FALSE),"")</f>
        <v/>
      </c>
      <c r="Q855" t="str">
        <f>IFERROR(VLOOKUP($A855,#REF!,6,FALSE),"")</f>
        <v/>
      </c>
    </row>
    <row r="856" spans="14:17" x14ac:dyDescent="0.3">
      <c r="N856" t="str">
        <f>IFERROR(VLOOKUP($A856,#REF!,13,FALSE),"")</f>
        <v/>
      </c>
      <c r="O856" t="str">
        <f>IFERROR(VLOOKUP($A856,#REF!,10,FALSE),"")</f>
        <v/>
      </c>
      <c r="P856" t="str">
        <f>IFERROR(VLOOKUP($A856,#REF!,7,FALSE),"")</f>
        <v/>
      </c>
      <c r="Q856" t="str">
        <f>IFERROR(VLOOKUP($A856,#REF!,6,FALSE),"")</f>
        <v/>
      </c>
    </row>
    <row r="857" spans="14:17" x14ac:dyDescent="0.3">
      <c r="N857" t="str">
        <f>IFERROR(VLOOKUP($A857,#REF!,13,FALSE),"")</f>
        <v/>
      </c>
      <c r="O857" t="str">
        <f>IFERROR(VLOOKUP($A857,#REF!,10,FALSE),"")</f>
        <v/>
      </c>
      <c r="P857" t="str">
        <f>IFERROR(VLOOKUP($A857,#REF!,7,FALSE),"")</f>
        <v/>
      </c>
      <c r="Q857" t="str">
        <f>IFERROR(VLOOKUP($A857,#REF!,6,FALSE),"")</f>
        <v/>
      </c>
    </row>
    <row r="858" spans="14:17" x14ac:dyDescent="0.3">
      <c r="N858" t="str">
        <f>IFERROR(VLOOKUP($A858,#REF!,13,FALSE),"")</f>
        <v/>
      </c>
      <c r="O858" t="str">
        <f>IFERROR(VLOOKUP($A858,#REF!,10,FALSE),"")</f>
        <v/>
      </c>
      <c r="P858" t="str">
        <f>IFERROR(VLOOKUP($A858,#REF!,7,FALSE),"")</f>
        <v/>
      </c>
      <c r="Q858" t="str">
        <f>IFERROR(VLOOKUP($A858,#REF!,6,FALSE),"")</f>
        <v/>
      </c>
    </row>
    <row r="859" spans="14:17" x14ac:dyDescent="0.3">
      <c r="N859" t="str">
        <f>IFERROR(VLOOKUP($A859,#REF!,13,FALSE),"")</f>
        <v/>
      </c>
      <c r="O859" t="str">
        <f>IFERROR(VLOOKUP($A859,#REF!,10,FALSE),"")</f>
        <v/>
      </c>
      <c r="P859" t="str">
        <f>IFERROR(VLOOKUP($A859,#REF!,7,FALSE),"")</f>
        <v/>
      </c>
      <c r="Q859" t="str">
        <f>IFERROR(VLOOKUP($A859,#REF!,6,FALSE),"")</f>
        <v/>
      </c>
    </row>
    <row r="860" spans="14:17" x14ac:dyDescent="0.3">
      <c r="N860" t="str">
        <f>IFERROR(VLOOKUP($A860,#REF!,13,FALSE),"")</f>
        <v/>
      </c>
      <c r="O860" t="str">
        <f>IFERROR(VLOOKUP($A860,#REF!,10,FALSE),"")</f>
        <v/>
      </c>
      <c r="P860" t="str">
        <f>IFERROR(VLOOKUP($A860,#REF!,7,FALSE),"")</f>
        <v/>
      </c>
      <c r="Q860" t="str">
        <f>IFERROR(VLOOKUP($A860,#REF!,6,FALSE),"")</f>
        <v/>
      </c>
    </row>
    <row r="861" spans="14:17" x14ac:dyDescent="0.3">
      <c r="N861" t="str">
        <f>IFERROR(VLOOKUP($A861,#REF!,13,FALSE),"")</f>
        <v/>
      </c>
      <c r="O861" t="str">
        <f>IFERROR(VLOOKUP($A861,#REF!,10,FALSE),"")</f>
        <v/>
      </c>
      <c r="P861" t="str">
        <f>IFERROR(VLOOKUP($A861,#REF!,7,FALSE),"")</f>
        <v/>
      </c>
      <c r="Q861" t="str">
        <f>IFERROR(VLOOKUP($A861,#REF!,6,FALSE),"")</f>
        <v/>
      </c>
    </row>
    <row r="862" spans="14:17" x14ac:dyDescent="0.3">
      <c r="N862" t="str">
        <f>IFERROR(VLOOKUP($A862,#REF!,13,FALSE),"")</f>
        <v/>
      </c>
      <c r="O862" t="str">
        <f>IFERROR(VLOOKUP($A862,#REF!,10,FALSE),"")</f>
        <v/>
      </c>
      <c r="P862" t="str">
        <f>IFERROR(VLOOKUP($A862,#REF!,7,FALSE),"")</f>
        <v/>
      </c>
      <c r="Q862" t="str">
        <f>IFERROR(VLOOKUP($A862,#REF!,6,FALSE),"")</f>
        <v/>
      </c>
    </row>
    <row r="863" spans="14:17" x14ac:dyDescent="0.3">
      <c r="N863" t="str">
        <f>IFERROR(VLOOKUP($A863,#REF!,13,FALSE),"")</f>
        <v/>
      </c>
      <c r="O863" t="str">
        <f>IFERROR(VLOOKUP($A863,#REF!,10,FALSE),"")</f>
        <v/>
      </c>
      <c r="P863" t="str">
        <f>IFERROR(VLOOKUP($A863,#REF!,7,FALSE),"")</f>
        <v/>
      </c>
      <c r="Q863" t="str">
        <f>IFERROR(VLOOKUP($A863,#REF!,6,FALSE),"")</f>
        <v/>
      </c>
    </row>
    <row r="864" spans="14:17" x14ac:dyDescent="0.3">
      <c r="N864" t="str">
        <f>IFERROR(VLOOKUP($A864,#REF!,13,FALSE),"")</f>
        <v/>
      </c>
      <c r="O864" t="str">
        <f>IFERROR(VLOOKUP($A864,#REF!,10,FALSE),"")</f>
        <v/>
      </c>
      <c r="P864" t="str">
        <f>IFERROR(VLOOKUP($A864,#REF!,7,FALSE),"")</f>
        <v/>
      </c>
      <c r="Q864" t="str">
        <f>IFERROR(VLOOKUP($A864,#REF!,6,FALSE),"")</f>
        <v/>
      </c>
    </row>
    <row r="865" spans="14:17" x14ac:dyDescent="0.3">
      <c r="N865" t="str">
        <f>IFERROR(VLOOKUP($A865,#REF!,13,FALSE),"")</f>
        <v/>
      </c>
      <c r="O865" t="str">
        <f>IFERROR(VLOOKUP($A865,#REF!,10,FALSE),"")</f>
        <v/>
      </c>
      <c r="P865" t="str">
        <f>IFERROR(VLOOKUP($A865,#REF!,7,FALSE),"")</f>
        <v/>
      </c>
      <c r="Q865" t="str">
        <f>IFERROR(VLOOKUP($A865,#REF!,6,FALSE),"")</f>
        <v/>
      </c>
    </row>
    <row r="866" spans="14:17" x14ac:dyDescent="0.3">
      <c r="N866" t="str">
        <f>IFERROR(VLOOKUP($A866,#REF!,13,FALSE),"")</f>
        <v/>
      </c>
      <c r="O866" t="str">
        <f>IFERROR(VLOOKUP($A866,#REF!,10,FALSE),"")</f>
        <v/>
      </c>
      <c r="P866" t="str">
        <f>IFERROR(VLOOKUP($A866,#REF!,7,FALSE),"")</f>
        <v/>
      </c>
      <c r="Q866" t="str">
        <f>IFERROR(VLOOKUP($A866,#REF!,6,FALSE),"")</f>
        <v/>
      </c>
    </row>
    <row r="867" spans="14:17" x14ac:dyDescent="0.3">
      <c r="N867" t="str">
        <f>IFERROR(VLOOKUP($A867,#REF!,13,FALSE),"")</f>
        <v/>
      </c>
      <c r="O867" t="str">
        <f>IFERROR(VLOOKUP($A867,#REF!,10,FALSE),"")</f>
        <v/>
      </c>
      <c r="P867" t="str">
        <f>IFERROR(VLOOKUP($A867,#REF!,7,FALSE),"")</f>
        <v/>
      </c>
      <c r="Q867" t="str">
        <f>IFERROR(VLOOKUP($A867,#REF!,6,FALSE),"")</f>
        <v/>
      </c>
    </row>
    <row r="868" spans="14:17" x14ac:dyDescent="0.3">
      <c r="N868" t="str">
        <f>IFERROR(VLOOKUP($A868,#REF!,13,FALSE),"")</f>
        <v/>
      </c>
      <c r="O868" t="str">
        <f>IFERROR(VLOOKUP($A868,#REF!,10,FALSE),"")</f>
        <v/>
      </c>
      <c r="P868" t="str">
        <f>IFERROR(VLOOKUP($A868,#REF!,7,FALSE),"")</f>
        <v/>
      </c>
      <c r="Q868" t="str">
        <f>IFERROR(VLOOKUP($A868,#REF!,6,FALSE),"")</f>
        <v/>
      </c>
    </row>
    <row r="869" spans="14:17" x14ac:dyDescent="0.3">
      <c r="N869" t="str">
        <f>IFERROR(VLOOKUP($A869,#REF!,13,FALSE),"")</f>
        <v/>
      </c>
      <c r="O869" t="str">
        <f>IFERROR(VLOOKUP($A869,#REF!,10,FALSE),"")</f>
        <v/>
      </c>
      <c r="P869" t="str">
        <f>IFERROR(VLOOKUP($A869,#REF!,7,FALSE),"")</f>
        <v/>
      </c>
      <c r="Q869" t="str">
        <f>IFERROR(VLOOKUP($A869,#REF!,6,FALSE),"")</f>
        <v/>
      </c>
    </row>
    <row r="870" spans="14:17" x14ac:dyDescent="0.3">
      <c r="N870" t="str">
        <f>IFERROR(VLOOKUP($A870,#REF!,13,FALSE),"")</f>
        <v/>
      </c>
      <c r="O870" t="str">
        <f>IFERROR(VLOOKUP($A870,#REF!,10,FALSE),"")</f>
        <v/>
      </c>
      <c r="P870" t="str">
        <f>IFERROR(VLOOKUP($A870,#REF!,7,FALSE),"")</f>
        <v/>
      </c>
      <c r="Q870" t="str">
        <f>IFERROR(VLOOKUP($A870,#REF!,6,FALSE),"")</f>
        <v/>
      </c>
    </row>
    <row r="871" spans="14:17" x14ac:dyDescent="0.3">
      <c r="N871" t="str">
        <f>IFERROR(VLOOKUP($A871,#REF!,13,FALSE),"")</f>
        <v/>
      </c>
      <c r="O871" t="str">
        <f>IFERROR(VLOOKUP($A871,#REF!,10,FALSE),"")</f>
        <v/>
      </c>
      <c r="P871" t="str">
        <f>IFERROR(VLOOKUP($A871,#REF!,7,FALSE),"")</f>
        <v/>
      </c>
      <c r="Q871" t="str">
        <f>IFERROR(VLOOKUP($A871,#REF!,6,FALSE),"")</f>
        <v/>
      </c>
    </row>
    <row r="872" spans="14:17" x14ac:dyDescent="0.3">
      <c r="N872" t="str">
        <f>IFERROR(VLOOKUP($A872,#REF!,13,FALSE),"")</f>
        <v/>
      </c>
      <c r="O872" t="str">
        <f>IFERROR(VLOOKUP($A872,#REF!,10,FALSE),"")</f>
        <v/>
      </c>
      <c r="P872" t="str">
        <f>IFERROR(VLOOKUP($A872,#REF!,7,FALSE),"")</f>
        <v/>
      </c>
      <c r="Q872" t="str">
        <f>IFERROR(VLOOKUP($A872,#REF!,6,FALSE),"")</f>
        <v/>
      </c>
    </row>
    <row r="873" spans="14:17" x14ac:dyDescent="0.3">
      <c r="N873" t="str">
        <f>IFERROR(VLOOKUP($A873,#REF!,13,FALSE),"")</f>
        <v/>
      </c>
      <c r="O873" t="str">
        <f>IFERROR(VLOOKUP($A873,#REF!,10,FALSE),"")</f>
        <v/>
      </c>
      <c r="P873" t="str">
        <f>IFERROR(VLOOKUP($A873,#REF!,7,FALSE),"")</f>
        <v/>
      </c>
      <c r="Q873" t="str">
        <f>IFERROR(VLOOKUP($A873,#REF!,6,FALSE),"")</f>
        <v/>
      </c>
    </row>
    <row r="874" spans="14:17" x14ac:dyDescent="0.3">
      <c r="N874" t="str">
        <f>IFERROR(VLOOKUP($A874,#REF!,13,FALSE),"")</f>
        <v/>
      </c>
      <c r="O874" t="str">
        <f>IFERROR(VLOOKUP($A874,#REF!,10,FALSE),"")</f>
        <v/>
      </c>
      <c r="P874" t="str">
        <f>IFERROR(VLOOKUP($A874,#REF!,7,FALSE),"")</f>
        <v/>
      </c>
      <c r="Q874" t="str">
        <f>IFERROR(VLOOKUP($A874,#REF!,6,FALSE),"")</f>
        <v/>
      </c>
    </row>
    <row r="875" spans="14:17" x14ac:dyDescent="0.3">
      <c r="N875" t="str">
        <f>IFERROR(VLOOKUP($A875,#REF!,13,FALSE),"")</f>
        <v/>
      </c>
      <c r="O875" t="str">
        <f>IFERROR(VLOOKUP($A875,#REF!,10,FALSE),"")</f>
        <v/>
      </c>
      <c r="P875" t="str">
        <f>IFERROR(VLOOKUP($A875,#REF!,7,FALSE),"")</f>
        <v/>
      </c>
      <c r="Q875" t="str">
        <f>IFERROR(VLOOKUP($A875,#REF!,6,FALSE),"")</f>
        <v/>
      </c>
    </row>
    <row r="876" spans="14:17" x14ac:dyDescent="0.3">
      <c r="N876" t="str">
        <f>IFERROR(VLOOKUP($A876,#REF!,13,FALSE),"")</f>
        <v/>
      </c>
      <c r="O876" t="str">
        <f>IFERROR(VLOOKUP($A876,#REF!,10,FALSE),"")</f>
        <v/>
      </c>
      <c r="P876" t="str">
        <f>IFERROR(VLOOKUP($A876,#REF!,7,FALSE),"")</f>
        <v/>
      </c>
      <c r="Q876" t="str">
        <f>IFERROR(VLOOKUP($A876,#REF!,6,FALSE),"")</f>
        <v/>
      </c>
    </row>
    <row r="877" spans="14:17" x14ac:dyDescent="0.3">
      <c r="N877" t="str">
        <f>IFERROR(VLOOKUP($A877,#REF!,13,FALSE),"")</f>
        <v/>
      </c>
      <c r="O877" t="str">
        <f>IFERROR(VLOOKUP($A877,#REF!,10,FALSE),"")</f>
        <v/>
      </c>
      <c r="P877" t="str">
        <f>IFERROR(VLOOKUP($A877,#REF!,7,FALSE),"")</f>
        <v/>
      </c>
      <c r="Q877" t="str">
        <f>IFERROR(VLOOKUP($A877,#REF!,6,FALSE),"")</f>
        <v/>
      </c>
    </row>
    <row r="878" spans="14:17" x14ac:dyDescent="0.3">
      <c r="N878" t="str">
        <f>IFERROR(VLOOKUP($A878,#REF!,13,FALSE),"")</f>
        <v/>
      </c>
      <c r="O878" t="str">
        <f>IFERROR(VLOOKUP($A878,#REF!,10,FALSE),"")</f>
        <v/>
      </c>
      <c r="P878" t="str">
        <f>IFERROR(VLOOKUP($A878,#REF!,7,FALSE),"")</f>
        <v/>
      </c>
      <c r="Q878" t="str">
        <f>IFERROR(VLOOKUP($A878,#REF!,6,FALSE),"")</f>
        <v/>
      </c>
    </row>
    <row r="879" spans="14:17" x14ac:dyDescent="0.3">
      <c r="N879" t="str">
        <f>IFERROR(VLOOKUP($A879,#REF!,13,FALSE),"")</f>
        <v/>
      </c>
      <c r="O879" t="str">
        <f>IFERROR(VLOOKUP($A879,#REF!,10,FALSE),"")</f>
        <v/>
      </c>
      <c r="P879" t="str">
        <f>IFERROR(VLOOKUP($A879,#REF!,7,FALSE),"")</f>
        <v/>
      </c>
      <c r="Q879" t="str">
        <f>IFERROR(VLOOKUP($A879,#REF!,6,FALSE),"")</f>
        <v/>
      </c>
    </row>
    <row r="880" spans="14:17" x14ac:dyDescent="0.3">
      <c r="N880" t="str">
        <f>IFERROR(VLOOKUP($A880,#REF!,13,FALSE),"")</f>
        <v/>
      </c>
      <c r="O880" t="str">
        <f>IFERROR(VLOOKUP($A880,#REF!,10,FALSE),"")</f>
        <v/>
      </c>
      <c r="P880" t="str">
        <f>IFERROR(VLOOKUP($A880,#REF!,7,FALSE),"")</f>
        <v/>
      </c>
      <c r="Q880" t="str">
        <f>IFERROR(VLOOKUP($A880,#REF!,6,FALSE),"")</f>
        <v/>
      </c>
    </row>
    <row r="881" spans="14:17" x14ac:dyDescent="0.3">
      <c r="N881" t="str">
        <f>IFERROR(VLOOKUP($A881,#REF!,13,FALSE),"")</f>
        <v/>
      </c>
      <c r="O881" t="str">
        <f>IFERROR(VLOOKUP($A881,#REF!,10,FALSE),"")</f>
        <v/>
      </c>
      <c r="P881" t="str">
        <f>IFERROR(VLOOKUP($A881,#REF!,7,FALSE),"")</f>
        <v/>
      </c>
      <c r="Q881" t="str">
        <f>IFERROR(VLOOKUP($A881,#REF!,6,FALSE),"")</f>
        <v/>
      </c>
    </row>
    <row r="882" spans="14:17" x14ac:dyDescent="0.3">
      <c r="N882" t="str">
        <f>IFERROR(VLOOKUP($A882,#REF!,13,FALSE),"")</f>
        <v/>
      </c>
      <c r="O882" t="str">
        <f>IFERROR(VLOOKUP($A882,#REF!,10,FALSE),"")</f>
        <v/>
      </c>
      <c r="P882" t="str">
        <f>IFERROR(VLOOKUP($A882,#REF!,7,FALSE),"")</f>
        <v/>
      </c>
      <c r="Q882" t="str">
        <f>IFERROR(VLOOKUP($A882,#REF!,6,FALSE),"")</f>
        <v/>
      </c>
    </row>
    <row r="883" spans="14:17" x14ac:dyDescent="0.3">
      <c r="N883" t="str">
        <f>IFERROR(VLOOKUP($A883,#REF!,13,FALSE),"")</f>
        <v/>
      </c>
      <c r="O883" t="str">
        <f>IFERROR(VLOOKUP($A883,#REF!,10,FALSE),"")</f>
        <v/>
      </c>
      <c r="P883" t="str">
        <f>IFERROR(VLOOKUP($A883,#REF!,7,FALSE),"")</f>
        <v/>
      </c>
      <c r="Q883" t="str">
        <f>IFERROR(VLOOKUP($A883,#REF!,6,FALSE),"")</f>
        <v/>
      </c>
    </row>
    <row r="884" spans="14:17" x14ac:dyDescent="0.3">
      <c r="N884" t="str">
        <f>IFERROR(VLOOKUP($A884,#REF!,13,FALSE),"")</f>
        <v/>
      </c>
      <c r="O884" t="str">
        <f>IFERROR(VLOOKUP($A884,#REF!,10,FALSE),"")</f>
        <v/>
      </c>
      <c r="P884" t="str">
        <f>IFERROR(VLOOKUP($A884,#REF!,7,FALSE),"")</f>
        <v/>
      </c>
      <c r="Q884" t="str">
        <f>IFERROR(VLOOKUP($A884,#REF!,6,FALSE),"")</f>
        <v/>
      </c>
    </row>
    <row r="885" spans="14:17" x14ac:dyDescent="0.3">
      <c r="N885" t="str">
        <f>IFERROR(VLOOKUP($A885,#REF!,13,FALSE),"")</f>
        <v/>
      </c>
      <c r="O885" t="str">
        <f>IFERROR(VLOOKUP($A885,#REF!,10,FALSE),"")</f>
        <v/>
      </c>
      <c r="P885" t="str">
        <f>IFERROR(VLOOKUP($A885,#REF!,7,FALSE),"")</f>
        <v/>
      </c>
      <c r="Q885" t="str">
        <f>IFERROR(VLOOKUP($A885,#REF!,6,FALSE),"")</f>
        <v/>
      </c>
    </row>
    <row r="886" spans="14:17" x14ac:dyDescent="0.3">
      <c r="N886" t="str">
        <f>IFERROR(VLOOKUP($A886,#REF!,13,FALSE),"")</f>
        <v/>
      </c>
      <c r="O886" t="str">
        <f>IFERROR(VLOOKUP($A886,#REF!,10,FALSE),"")</f>
        <v/>
      </c>
      <c r="P886" t="str">
        <f>IFERROR(VLOOKUP($A886,#REF!,7,FALSE),"")</f>
        <v/>
      </c>
      <c r="Q886" t="str">
        <f>IFERROR(VLOOKUP($A886,#REF!,6,FALSE),"")</f>
        <v/>
      </c>
    </row>
    <row r="887" spans="14:17" x14ac:dyDescent="0.3">
      <c r="N887" t="str">
        <f>IFERROR(VLOOKUP($A887,#REF!,13,FALSE),"")</f>
        <v/>
      </c>
      <c r="O887" t="str">
        <f>IFERROR(VLOOKUP($A887,#REF!,10,FALSE),"")</f>
        <v/>
      </c>
      <c r="P887" t="str">
        <f>IFERROR(VLOOKUP($A887,#REF!,7,FALSE),"")</f>
        <v/>
      </c>
      <c r="Q887" t="str">
        <f>IFERROR(VLOOKUP($A887,#REF!,6,FALSE),"")</f>
        <v/>
      </c>
    </row>
    <row r="888" spans="14:17" x14ac:dyDescent="0.3">
      <c r="N888" t="str">
        <f>IFERROR(VLOOKUP($A888,#REF!,13,FALSE),"")</f>
        <v/>
      </c>
      <c r="O888" t="str">
        <f>IFERROR(VLOOKUP($A888,#REF!,10,FALSE),"")</f>
        <v/>
      </c>
      <c r="P888" t="str">
        <f>IFERROR(VLOOKUP($A888,#REF!,7,FALSE),"")</f>
        <v/>
      </c>
      <c r="Q888" t="str">
        <f>IFERROR(VLOOKUP($A888,#REF!,6,FALSE),"")</f>
        <v/>
      </c>
    </row>
    <row r="889" spans="14:17" x14ac:dyDescent="0.3">
      <c r="N889" t="str">
        <f>IFERROR(VLOOKUP($A889,#REF!,13,FALSE),"")</f>
        <v/>
      </c>
      <c r="O889" t="str">
        <f>IFERROR(VLOOKUP($A889,#REF!,10,FALSE),"")</f>
        <v/>
      </c>
      <c r="P889" t="str">
        <f>IFERROR(VLOOKUP($A889,#REF!,7,FALSE),"")</f>
        <v/>
      </c>
      <c r="Q889" t="str">
        <f>IFERROR(VLOOKUP($A889,#REF!,6,FALSE),"")</f>
        <v/>
      </c>
    </row>
    <row r="890" spans="14:17" x14ac:dyDescent="0.3">
      <c r="N890" t="str">
        <f>IFERROR(VLOOKUP($A890,#REF!,13,FALSE),"")</f>
        <v/>
      </c>
      <c r="O890" t="str">
        <f>IFERROR(VLOOKUP($A890,#REF!,10,FALSE),"")</f>
        <v/>
      </c>
      <c r="P890" t="str">
        <f>IFERROR(VLOOKUP($A890,#REF!,7,FALSE),"")</f>
        <v/>
      </c>
      <c r="Q890" t="str">
        <f>IFERROR(VLOOKUP($A890,#REF!,6,FALSE),"")</f>
        <v/>
      </c>
    </row>
    <row r="891" spans="14:17" x14ac:dyDescent="0.3">
      <c r="N891" t="str">
        <f>IFERROR(VLOOKUP($A891,#REF!,13,FALSE),"")</f>
        <v/>
      </c>
      <c r="O891" t="str">
        <f>IFERROR(VLOOKUP($A891,#REF!,10,FALSE),"")</f>
        <v/>
      </c>
      <c r="P891" t="str">
        <f>IFERROR(VLOOKUP($A891,#REF!,7,FALSE),"")</f>
        <v/>
      </c>
      <c r="Q891" t="str">
        <f>IFERROR(VLOOKUP($A891,#REF!,6,FALSE),"")</f>
        <v/>
      </c>
    </row>
    <row r="892" spans="14:17" x14ac:dyDescent="0.3">
      <c r="N892" t="str">
        <f>IFERROR(VLOOKUP($A892,#REF!,13,FALSE),"")</f>
        <v/>
      </c>
      <c r="O892" t="str">
        <f>IFERROR(VLOOKUP($A892,#REF!,10,FALSE),"")</f>
        <v/>
      </c>
      <c r="P892" t="str">
        <f>IFERROR(VLOOKUP($A892,#REF!,7,FALSE),"")</f>
        <v/>
      </c>
      <c r="Q892" t="str">
        <f>IFERROR(VLOOKUP($A892,#REF!,6,FALSE),"")</f>
        <v/>
      </c>
    </row>
    <row r="893" spans="14:17" x14ac:dyDescent="0.3">
      <c r="N893" t="str">
        <f>IFERROR(VLOOKUP($A893,#REF!,13,FALSE),"")</f>
        <v/>
      </c>
      <c r="O893" t="str">
        <f>IFERROR(VLOOKUP($A893,#REF!,10,FALSE),"")</f>
        <v/>
      </c>
      <c r="P893" t="str">
        <f>IFERROR(VLOOKUP($A893,#REF!,7,FALSE),"")</f>
        <v/>
      </c>
      <c r="Q893" t="str">
        <f>IFERROR(VLOOKUP($A893,#REF!,6,FALSE),"")</f>
        <v/>
      </c>
    </row>
    <row r="894" spans="14:17" x14ac:dyDescent="0.3">
      <c r="N894" t="str">
        <f>IFERROR(VLOOKUP($A894,#REF!,13,FALSE),"")</f>
        <v/>
      </c>
      <c r="O894" t="str">
        <f>IFERROR(VLOOKUP($A894,#REF!,10,FALSE),"")</f>
        <v/>
      </c>
      <c r="P894" t="str">
        <f>IFERROR(VLOOKUP($A894,#REF!,7,FALSE),"")</f>
        <v/>
      </c>
      <c r="Q894" t="str">
        <f>IFERROR(VLOOKUP($A894,#REF!,6,FALSE),"")</f>
        <v/>
      </c>
    </row>
    <row r="895" spans="14:17" x14ac:dyDescent="0.3">
      <c r="N895" t="str">
        <f>IFERROR(VLOOKUP($A895,#REF!,13,FALSE),"")</f>
        <v/>
      </c>
      <c r="O895" t="str">
        <f>IFERROR(VLOOKUP($A895,#REF!,10,FALSE),"")</f>
        <v/>
      </c>
      <c r="P895" t="str">
        <f>IFERROR(VLOOKUP($A895,#REF!,7,FALSE),"")</f>
        <v/>
      </c>
      <c r="Q895" t="str">
        <f>IFERROR(VLOOKUP($A895,#REF!,6,FALSE),"")</f>
        <v/>
      </c>
    </row>
    <row r="896" spans="14:17" x14ac:dyDescent="0.3">
      <c r="N896" t="str">
        <f>IFERROR(VLOOKUP($A896,#REF!,13,FALSE),"")</f>
        <v/>
      </c>
      <c r="O896" t="str">
        <f>IFERROR(VLOOKUP($A896,#REF!,10,FALSE),"")</f>
        <v/>
      </c>
      <c r="P896" t="str">
        <f>IFERROR(VLOOKUP($A896,#REF!,7,FALSE),"")</f>
        <v/>
      </c>
      <c r="Q896" t="str">
        <f>IFERROR(VLOOKUP($A896,#REF!,6,FALSE),"")</f>
        <v/>
      </c>
    </row>
    <row r="897" spans="14:17" x14ac:dyDescent="0.3">
      <c r="N897" t="str">
        <f>IFERROR(VLOOKUP($A897,#REF!,13,FALSE),"")</f>
        <v/>
      </c>
      <c r="O897" t="str">
        <f>IFERROR(VLOOKUP($A897,#REF!,10,FALSE),"")</f>
        <v/>
      </c>
      <c r="P897" t="str">
        <f>IFERROR(VLOOKUP($A897,#REF!,7,FALSE),"")</f>
        <v/>
      </c>
      <c r="Q897" t="str">
        <f>IFERROR(VLOOKUP($A897,#REF!,6,FALSE),"")</f>
        <v/>
      </c>
    </row>
    <row r="898" spans="14:17" x14ac:dyDescent="0.3">
      <c r="N898" t="str">
        <f>IFERROR(VLOOKUP($A898,#REF!,13,FALSE),"")</f>
        <v/>
      </c>
      <c r="O898" t="str">
        <f>IFERROR(VLOOKUP($A898,#REF!,10,FALSE),"")</f>
        <v/>
      </c>
      <c r="P898" t="str">
        <f>IFERROR(VLOOKUP($A898,#REF!,7,FALSE),"")</f>
        <v/>
      </c>
      <c r="Q898" t="str">
        <f>IFERROR(VLOOKUP($A898,#REF!,6,FALSE),"")</f>
        <v/>
      </c>
    </row>
    <row r="899" spans="14:17" x14ac:dyDescent="0.3">
      <c r="N899" t="str">
        <f>IFERROR(VLOOKUP($A899,#REF!,13,FALSE),"")</f>
        <v/>
      </c>
      <c r="O899" t="str">
        <f>IFERROR(VLOOKUP($A899,#REF!,10,FALSE),"")</f>
        <v/>
      </c>
      <c r="P899" t="str">
        <f>IFERROR(VLOOKUP($A899,#REF!,7,FALSE),"")</f>
        <v/>
      </c>
      <c r="Q899" t="str">
        <f>IFERROR(VLOOKUP($A899,#REF!,6,FALSE),"")</f>
        <v/>
      </c>
    </row>
    <row r="900" spans="14:17" x14ac:dyDescent="0.3">
      <c r="N900" t="str">
        <f>IFERROR(VLOOKUP($A900,#REF!,13,FALSE),"")</f>
        <v/>
      </c>
      <c r="O900" t="str">
        <f>IFERROR(VLOOKUP($A900,#REF!,10,FALSE),"")</f>
        <v/>
      </c>
      <c r="P900" t="str">
        <f>IFERROR(VLOOKUP($A900,#REF!,7,FALSE),"")</f>
        <v/>
      </c>
      <c r="Q900" t="str">
        <f>IFERROR(VLOOKUP($A900,#REF!,6,FALSE),"")</f>
        <v/>
      </c>
    </row>
    <row r="901" spans="14:17" x14ac:dyDescent="0.3">
      <c r="N901" t="str">
        <f>IFERROR(VLOOKUP($A901,#REF!,13,FALSE),"")</f>
        <v/>
      </c>
      <c r="O901" t="str">
        <f>IFERROR(VLOOKUP($A901,#REF!,10,FALSE),"")</f>
        <v/>
      </c>
      <c r="P901" t="str">
        <f>IFERROR(VLOOKUP($A901,#REF!,7,FALSE),"")</f>
        <v/>
      </c>
      <c r="Q901" t="str">
        <f>IFERROR(VLOOKUP($A901,#REF!,6,FALSE),"")</f>
        <v/>
      </c>
    </row>
    <row r="902" spans="14:17" x14ac:dyDescent="0.3">
      <c r="N902" t="str">
        <f>IFERROR(VLOOKUP($A902,#REF!,13,FALSE),"")</f>
        <v/>
      </c>
      <c r="O902" t="str">
        <f>IFERROR(VLOOKUP($A902,#REF!,10,FALSE),"")</f>
        <v/>
      </c>
      <c r="P902" t="str">
        <f>IFERROR(VLOOKUP($A902,#REF!,7,FALSE),"")</f>
        <v/>
      </c>
      <c r="Q902" t="str">
        <f>IFERROR(VLOOKUP($A902,#REF!,6,FALSE),"")</f>
        <v/>
      </c>
    </row>
    <row r="903" spans="14:17" x14ac:dyDescent="0.3">
      <c r="N903" t="str">
        <f>IFERROR(VLOOKUP($A903,#REF!,13,FALSE),"")</f>
        <v/>
      </c>
      <c r="O903" t="str">
        <f>IFERROR(VLOOKUP($A903,#REF!,10,FALSE),"")</f>
        <v/>
      </c>
      <c r="P903" t="str">
        <f>IFERROR(VLOOKUP($A903,#REF!,7,FALSE),"")</f>
        <v/>
      </c>
      <c r="Q903" t="str">
        <f>IFERROR(VLOOKUP($A903,#REF!,6,FALSE),"")</f>
        <v/>
      </c>
    </row>
    <row r="904" spans="14:17" x14ac:dyDescent="0.3">
      <c r="N904" t="str">
        <f>IFERROR(VLOOKUP($A904,#REF!,13,FALSE),"")</f>
        <v/>
      </c>
      <c r="O904" t="str">
        <f>IFERROR(VLOOKUP($A904,#REF!,10,FALSE),"")</f>
        <v/>
      </c>
      <c r="P904" t="str">
        <f>IFERROR(VLOOKUP($A904,#REF!,7,FALSE),"")</f>
        <v/>
      </c>
      <c r="Q904" t="str">
        <f>IFERROR(VLOOKUP($A904,#REF!,6,FALSE),"")</f>
        <v/>
      </c>
    </row>
    <row r="905" spans="14:17" x14ac:dyDescent="0.3">
      <c r="N905" t="str">
        <f>IFERROR(VLOOKUP($A905,#REF!,13,FALSE),"")</f>
        <v/>
      </c>
      <c r="O905" t="str">
        <f>IFERROR(VLOOKUP($A905,#REF!,10,FALSE),"")</f>
        <v/>
      </c>
      <c r="P905" t="str">
        <f>IFERROR(VLOOKUP($A905,#REF!,7,FALSE),"")</f>
        <v/>
      </c>
      <c r="Q905" t="str">
        <f>IFERROR(VLOOKUP($A905,#REF!,6,FALSE),"")</f>
        <v/>
      </c>
    </row>
    <row r="906" spans="14:17" x14ac:dyDescent="0.3">
      <c r="N906" t="str">
        <f>IFERROR(VLOOKUP($A906,#REF!,13,FALSE),"")</f>
        <v/>
      </c>
      <c r="O906" t="str">
        <f>IFERROR(VLOOKUP($A906,#REF!,10,FALSE),"")</f>
        <v/>
      </c>
      <c r="P906" t="str">
        <f>IFERROR(VLOOKUP($A906,#REF!,7,FALSE),"")</f>
        <v/>
      </c>
      <c r="Q906" t="str">
        <f>IFERROR(VLOOKUP($A906,#REF!,6,FALSE),"")</f>
        <v/>
      </c>
    </row>
    <row r="907" spans="14:17" x14ac:dyDescent="0.3">
      <c r="N907" t="str">
        <f>IFERROR(VLOOKUP($A907,#REF!,13,FALSE),"")</f>
        <v/>
      </c>
      <c r="O907" t="str">
        <f>IFERROR(VLOOKUP($A907,#REF!,10,FALSE),"")</f>
        <v/>
      </c>
      <c r="P907" t="str">
        <f>IFERROR(VLOOKUP($A907,#REF!,7,FALSE),"")</f>
        <v/>
      </c>
      <c r="Q907" t="str">
        <f>IFERROR(VLOOKUP($A907,#REF!,6,FALSE),"")</f>
        <v/>
      </c>
    </row>
    <row r="908" spans="14:17" x14ac:dyDescent="0.3">
      <c r="N908" t="str">
        <f>IFERROR(VLOOKUP($A908,#REF!,13,FALSE),"")</f>
        <v/>
      </c>
      <c r="O908" t="str">
        <f>IFERROR(VLOOKUP($A908,#REF!,10,FALSE),"")</f>
        <v/>
      </c>
      <c r="P908" t="str">
        <f>IFERROR(VLOOKUP($A908,#REF!,7,FALSE),"")</f>
        <v/>
      </c>
      <c r="Q908" t="str">
        <f>IFERROR(VLOOKUP($A908,#REF!,6,FALSE),"")</f>
        <v/>
      </c>
    </row>
    <row r="909" spans="14:17" x14ac:dyDescent="0.3">
      <c r="N909" t="str">
        <f>IFERROR(VLOOKUP($A909,#REF!,13,FALSE),"")</f>
        <v/>
      </c>
      <c r="O909" t="str">
        <f>IFERROR(VLOOKUP($A909,#REF!,10,FALSE),"")</f>
        <v/>
      </c>
      <c r="P909" t="str">
        <f>IFERROR(VLOOKUP($A909,#REF!,7,FALSE),"")</f>
        <v/>
      </c>
      <c r="Q909" t="str">
        <f>IFERROR(VLOOKUP($A909,#REF!,6,FALSE),"")</f>
        <v/>
      </c>
    </row>
    <row r="910" spans="14:17" x14ac:dyDescent="0.3">
      <c r="N910" t="str">
        <f>IFERROR(VLOOKUP($A910,#REF!,13,FALSE),"")</f>
        <v/>
      </c>
      <c r="O910" t="str">
        <f>IFERROR(VLOOKUP($A910,#REF!,10,FALSE),"")</f>
        <v/>
      </c>
      <c r="P910" t="str">
        <f>IFERROR(VLOOKUP($A910,#REF!,7,FALSE),"")</f>
        <v/>
      </c>
      <c r="Q910" t="str">
        <f>IFERROR(VLOOKUP($A910,#REF!,6,FALSE),"")</f>
        <v/>
      </c>
    </row>
    <row r="911" spans="14:17" x14ac:dyDescent="0.3">
      <c r="N911" t="str">
        <f>IFERROR(VLOOKUP($A911,#REF!,13,FALSE),"")</f>
        <v/>
      </c>
      <c r="O911" t="str">
        <f>IFERROR(VLOOKUP($A911,#REF!,10,FALSE),"")</f>
        <v/>
      </c>
      <c r="P911" t="str">
        <f>IFERROR(VLOOKUP($A911,#REF!,7,FALSE),"")</f>
        <v/>
      </c>
      <c r="Q911" t="str">
        <f>IFERROR(VLOOKUP($A911,#REF!,6,FALSE),"")</f>
        <v/>
      </c>
    </row>
    <row r="912" spans="14:17" x14ac:dyDescent="0.3">
      <c r="N912" t="str">
        <f>IFERROR(VLOOKUP($A912,#REF!,13,FALSE),"")</f>
        <v/>
      </c>
      <c r="O912" t="str">
        <f>IFERROR(VLOOKUP($A912,#REF!,10,FALSE),"")</f>
        <v/>
      </c>
      <c r="P912" t="str">
        <f>IFERROR(VLOOKUP($A912,#REF!,7,FALSE),"")</f>
        <v/>
      </c>
      <c r="Q912" t="str">
        <f>IFERROR(VLOOKUP($A912,#REF!,6,FALSE),"")</f>
        <v/>
      </c>
    </row>
    <row r="913" spans="14:17" x14ac:dyDescent="0.3">
      <c r="N913" t="str">
        <f>IFERROR(VLOOKUP($A913,#REF!,13,FALSE),"")</f>
        <v/>
      </c>
      <c r="O913" t="str">
        <f>IFERROR(VLOOKUP($A913,#REF!,10,FALSE),"")</f>
        <v/>
      </c>
      <c r="P913" t="str">
        <f>IFERROR(VLOOKUP($A913,#REF!,7,FALSE),"")</f>
        <v/>
      </c>
      <c r="Q913" t="str">
        <f>IFERROR(VLOOKUP($A913,#REF!,6,FALSE),"")</f>
        <v/>
      </c>
    </row>
    <row r="914" spans="14:17" x14ac:dyDescent="0.3">
      <c r="N914" t="str">
        <f>IFERROR(VLOOKUP($A914,#REF!,13,FALSE),"")</f>
        <v/>
      </c>
      <c r="O914" t="str">
        <f>IFERROR(VLOOKUP($A914,#REF!,10,FALSE),"")</f>
        <v/>
      </c>
      <c r="P914" t="str">
        <f>IFERROR(VLOOKUP($A914,#REF!,7,FALSE),"")</f>
        <v/>
      </c>
      <c r="Q914" t="str">
        <f>IFERROR(VLOOKUP($A914,#REF!,6,FALSE),"")</f>
        <v/>
      </c>
    </row>
    <row r="915" spans="14:17" x14ac:dyDescent="0.3">
      <c r="N915" t="str">
        <f>IFERROR(VLOOKUP($A915,#REF!,13,FALSE),"")</f>
        <v/>
      </c>
      <c r="O915" t="str">
        <f>IFERROR(VLOOKUP($A915,#REF!,10,FALSE),"")</f>
        <v/>
      </c>
      <c r="P915" t="str">
        <f>IFERROR(VLOOKUP($A915,#REF!,7,FALSE),"")</f>
        <v/>
      </c>
      <c r="Q915" t="str">
        <f>IFERROR(VLOOKUP($A915,#REF!,6,FALSE),"")</f>
        <v/>
      </c>
    </row>
    <row r="916" spans="14:17" x14ac:dyDescent="0.3">
      <c r="N916" t="str">
        <f>IFERROR(VLOOKUP($A916,#REF!,13,FALSE),"")</f>
        <v/>
      </c>
      <c r="O916" t="str">
        <f>IFERROR(VLOOKUP($A916,#REF!,10,FALSE),"")</f>
        <v/>
      </c>
      <c r="P916" t="str">
        <f>IFERROR(VLOOKUP($A916,#REF!,7,FALSE),"")</f>
        <v/>
      </c>
      <c r="Q916" t="str">
        <f>IFERROR(VLOOKUP($A916,#REF!,6,FALSE),"")</f>
        <v/>
      </c>
    </row>
    <row r="917" spans="14:17" x14ac:dyDescent="0.3">
      <c r="N917" t="str">
        <f>IFERROR(VLOOKUP($A917,#REF!,13,FALSE),"")</f>
        <v/>
      </c>
      <c r="O917" t="str">
        <f>IFERROR(VLOOKUP($A917,#REF!,10,FALSE),"")</f>
        <v/>
      </c>
      <c r="P917" t="str">
        <f>IFERROR(VLOOKUP($A917,#REF!,7,FALSE),"")</f>
        <v/>
      </c>
      <c r="Q917" t="str">
        <f>IFERROR(VLOOKUP($A917,#REF!,6,FALSE),"")</f>
        <v/>
      </c>
    </row>
    <row r="918" spans="14:17" x14ac:dyDescent="0.3">
      <c r="N918" t="str">
        <f>IFERROR(VLOOKUP($A918,#REF!,13,FALSE),"")</f>
        <v/>
      </c>
      <c r="O918" t="str">
        <f>IFERROR(VLOOKUP($A918,#REF!,10,FALSE),"")</f>
        <v/>
      </c>
      <c r="P918" t="str">
        <f>IFERROR(VLOOKUP($A918,#REF!,7,FALSE),"")</f>
        <v/>
      </c>
      <c r="Q918" t="str">
        <f>IFERROR(VLOOKUP($A918,#REF!,6,FALSE),"")</f>
        <v/>
      </c>
    </row>
    <row r="919" spans="14:17" x14ac:dyDescent="0.3">
      <c r="N919" t="str">
        <f>IFERROR(VLOOKUP($A919,#REF!,13,FALSE),"")</f>
        <v/>
      </c>
      <c r="O919" t="str">
        <f>IFERROR(VLOOKUP($A919,#REF!,10,FALSE),"")</f>
        <v/>
      </c>
      <c r="P919" t="str">
        <f>IFERROR(VLOOKUP($A919,#REF!,7,FALSE),"")</f>
        <v/>
      </c>
      <c r="Q919" t="str">
        <f>IFERROR(VLOOKUP($A919,#REF!,6,FALSE),"")</f>
        <v/>
      </c>
    </row>
    <row r="920" spans="14:17" x14ac:dyDescent="0.3">
      <c r="N920" t="str">
        <f>IFERROR(VLOOKUP($A920,#REF!,13,FALSE),"")</f>
        <v/>
      </c>
      <c r="O920" t="str">
        <f>IFERROR(VLOOKUP($A920,#REF!,10,FALSE),"")</f>
        <v/>
      </c>
      <c r="P920" t="str">
        <f>IFERROR(VLOOKUP($A920,#REF!,7,FALSE),"")</f>
        <v/>
      </c>
      <c r="Q920" t="str">
        <f>IFERROR(VLOOKUP($A920,#REF!,6,FALSE),"")</f>
        <v/>
      </c>
    </row>
    <row r="921" spans="14:17" x14ac:dyDescent="0.3">
      <c r="N921" t="str">
        <f>IFERROR(VLOOKUP($A921,#REF!,13,FALSE),"")</f>
        <v/>
      </c>
      <c r="O921" t="str">
        <f>IFERROR(VLOOKUP($A921,#REF!,10,FALSE),"")</f>
        <v/>
      </c>
      <c r="P921" t="str">
        <f>IFERROR(VLOOKUP($A921,#REF!,7,FALSE),"")</f>
        <v/>
      </c>
      <c r="Q921" t="str">
        <f>IFERROR(VLOOKUP($A921,#REF!,6,FALSE),"")</f>
        <v/>
      </c>
    </row>
    <row r="922" spans="14:17" x14ac:dyDescent="0.3">
      <c r="N922" t="str">
        <f>IFERROR(VLOOKUP($A922,#REF!,13,FALSE),"")</f>
        <v/>
      </c>
      <c r="O922" t="str">
        <f>IFERROR(VLOOKUP($A922,#REF!,10,FALSE),"")</f>
        <v/>
      </c>
      <c r="P922" t="str">
        <f>IFERROR(VLOOKUP($A922,#REF!,7,FALSE),"")</f>
        <v/>
      </c>
      <c r="Q922" t="str">
        <f>IFERROR(VLOOKUP($A922,#REF!,6,FALSE),"")</f>
        <v/>
      </c>
    </row>
    <row r="923" spans="14:17" x14ac:dyDescent="0.3">
      <c r="N923" t="str">
        <f>IFERROR(VLOOKUP($A923,#REF!,13,FALSE),"")</f>
        <v/>
      </c>
      <c r="O923" t="str">
        <f>IFERROR(VLOOKUP($A923,#REF!,10,FALSE),"")</f>
        <v/>
      </c>
      <c r="P923" t="str">
        <f>IFERROR(VLOOKUP($A923,#REF!,7,FALSE),"")</f>
        <v/>
      </c>
      <c r="Q923" t="str">
        <f>IFERROR(VLOOKUP($A923,#REF!,6,FALSE),"")</f>
        <v/>
      </c>
    </row>
    <row r="924" spans="14:17" x14ac:dyDescent="0.3">
      <c r="N924" t="str">
        <f>IFERROR(VLOOKUP($A924,#REF!,13,FALSE),"")</f>
        <v/>
      </c>
      <c r="O924" t="str">
        <f>IFERROR(VLOOKUP($A924,#REF!,10,FALSE),"")</f>
        <v/>
      </c>
      <c r="P924" t="str">
        <f>IFERROR(VLOOKUP($A924,#REF!,7,FALSE),"")</f>
        <v/>
      </c>
      <c r="Q924" t="str">
        <f>IFERROR(VLOOKUP($A924,#REF!,6,FALSE),"")</f>
        <v/>
      </c>
    </row>
    <row r="925" spans="14:17" x14ac:dyDescent="0.3">
      <c r="N925" t="str">
        <f>IFERROR(VLOOKUP($A925,#REF!,13,FALSE),"")</f>
        <v/>
      </c>
      <c r="O925" t="str">
        <f>IFERROR(VLOOKUP($A925,#REF!,10,FALSE),"")</f>
        <v/>
      </c>
      <c r="P925" t="str">
        <f>IFERROR(VLOOKUP($A925,#REF!,7,FALSE),"")</f>
        <v/>
      </c>
      <c r="Q925" t="str">
        <f>IFERROR(VLOOKUP($A925,#REF!,6,FALSE),"")</f>
        <v/>
      </c>
    </row>
    <row r="926" spans="14:17" x14ac:dyDescent="0.3">
      <c r="N926" t="str">
        <f>IFERROR(VLOOKUP($A926,#REF!,13,FALSE),"")</f>
        <v/>
      </c>
      <c r="O926" t="str">
        <f>IFERROR(VLOOKUP($A926,#REF!,10,FALSE),"")</f>
        <v/>
      </c>
      <c r="P926" t="str">
        <f>IFERROR(VLOOKUP($A926,#REF!,7,FALSE),"")</f>
        <v/>
      </c>
      <c r="Q926" t="str">
        <f>IFERROR(VLOOKUP($A926,#REF!,6,FALSE),"")</f>
        <v/>
      </c>
    </row>
    <row r="927" spans="14:17" x14ac:dyDescent="0.3">
      <c r="N927" t="str">
        <f>IFERROR(VLOOKUP($A927,#REF!,13,FALSE),"")</f>
        <v/>
      </c>
      <c r="O927" t="str">
        <f>IFERROR(VLOOKUP($A927,#REF!,10,FALSE),"")</f>
        <v/>
      </c>
      <c r="P927" t="str">
        <f>IFERROR(VLOOKUP($A927,#REF!,7,FALSE),"")</f>
        <v/>
      </c>
      <c r="Q927" t="str">
        <f>IFERROR(VLOOKUP($A927,#REF!,6,FALSE),"")</f>
        <v/>
      </c>
    </row>
    <row r="928" spans="14:17" x14ac:dyDescent="0.3">
      <c r="N928" t="str">
        <f>IFERROR(VLOOKUP($A928,#REF!,13,FALSE),"")</f>
        <v/>
      </c>
      <c r="O928" t="str">
        <f>IFERROR(VLOOKUP($A928,#REF!,10,FALSE),"")</f>
        <v/>
      </c>
      <c r="P928" t="str">
        <f>IFERROR(VLOOKUP($A928,#REF!,7,FALSE),"")</f>
        <v/>
      </c>
      <c r="Q928" t="str">
        <f>IFERROR(VLOOKUP($A928,#REF!,6,FALSE),"")</f>
        <v/>
      </c>
    </row>
    <row r="929" spans="14:17" x14ac:dyDescent="0.3">
      <c r="N929" t="str">
        <f>IFERROR(VLOOKUP($A929,#REF!,13,FALSE),"")</f>
        <v/>
      </c>
      <c r="O929" t="str">
        <f>IFERROR(VLOOKUP($A929,#REF!,10,FALSE),"")</f>
        <v/>
      </c>
      <c r="P929" t="str">
        <f>IFERROR(VLOOKUP($A929,#REF!,7,FALSE),"")</f>
        <v/>
      </c>
      <c r="Q929" t="str">
        <f>IFERROR(VLOOKUP($A929,#REF!,6,FALSE),"")</f>
        <v/>
      </c>
    </row>
    <row r="930" spans="14:17" x14ac:dyDescent="0.3">
      <c r="N930" t="str">
        <f>IFERROR(VLOOKUP($A930,#REF!,13,FALSE),"")</f>
        <v/>
      </c>
      <c r="O930" t="str">
        <f>IFERROR(VLOOKUP($A930,#REF!,10,FALSE),"")</f>
        <v/>
      </c>
      <c r="P930" t="str">
        <f>IFERROR(VLOOKUP($A930,#REF!,7,FALSE),"")</f>
        <v/>
      </c>
      <c r="Q930" t="str">
        <f>IFERROR(VLOOKUP($A930,#REF!,6,FALSE),"")</f>
        <v/>
      </c>
    </row>
    <row r="931" spans="14:17" x14ac:dyDescent="0.3">
      <c r="N931" t="str">
        <f>IFERROR(VLOOKUP($A931,#REF!,13,FALSE),"")</f>
        <v/>
      </c>
      <c r="O931" t="str">
        <f>IFERROR(VLOOKUP($A931,#REF!,10,FALSE),"")</f>
        <v/>
      </c>
      <c r="P931" t="str">
        <f>IFERROR(VLOOKUP($A931,#REF!,7,FALSE),"")</f>
        <v/>
      </c>
      <c r="Q931" t="str">
        <f>IFERROR(VLOOKUP($A931,#REF!,6,FALSE),"")</f>
        <v/>
      </c>
    </row>
    <row r="932" spans="14:17" x14ac:dyDescent="0.3">
      <c r="N932" t="str">
        <f>IFERROR(VLOOKUP($A932,#REF!,13,FALSE),"")</f>
        <v/>
      </c>
      <c r="O932" t="str">
        <f>IFERROR(VLOOKUP($A932,#REF!,10,FALSE),"")</f>
        <v/>
      </c>
      <c r="P932" t="str">
        <f>IFERROR(VLOOKUP($A932,#REF!,7,FALSE),"")</f>
        <v/>
      </c>
      <c r="Q932" t="str">
        <f>IFERROR(VLOOKUP($A932,#REF!,6,FALSE),"")</f>
        <v/>
      </c>
    </row>
    <row r="933" spans="14:17" x14ac:dyDescent="0.3">
      <c r="N933" t="str">
        <f>IFERROR(VLOOKUP($A933,#REF!,13,FALSE),"")</f>
        <v/>
      </c>
      <c r="O933" t="str">
        <f>IFERROR(VLOOKUP($A933,#REF!,10,FALSE),"")</f>
        <v/>
      </c>
      <c r="P933" t="str">
        <f>IFERROR(VLOOKUP($A933,#REF!,7,FALSE),"")</f>
        <v/>
      </c>
      <c r="Q933" t="str">
        <f>IFERROR(VLOOKUP($A933,#REF!,6,FALSE),"")</f>
        <v/>
      </c>
    </row>
    <row r="934" spans="14:17" x14ac:dyDescent="0.3">
      <c r="N934" t="str">
        <f>IFERROR(VLOOKUP($A934,#REF!,13,FALSE),"")</f>
        <v/>
      </c>
      <c r="O934" t="str">
        <f>IFERROR(VLOOKUP($A934,#REF!,10,FALSE),"")</f>
        <v/>
      </c>
      <c r="P934" t="str">
        <f>IFERROR(VLOOKUP($A934,#REF!,7,FALSE),"")</f>
        <v/>
      </c>
      <c r="Q934" t="str">
        <f>IFERROR(VLOOKUP($A934,#REF!,6,FALSE),"")</f>
        <v/>
      </c>
    </row>
    <row r="935" spans="14:17" x14ac:dyDescent="0.3">
      <c r="N935" t="str">
        <f>IFERROR(VLOOKUP($A935,#REF!,13,FALSE),"")</f>
        <v/>
      </c>
      <c r="O935" t="str">
        <f>IFERROR(VLOOKUP($A935,#REF!,10,FALSE),"")</f>
        <v/>
      </c>
      <c r="P935" t="str">
        <f>IFERROR(VLOOKUP($A935,#REF!,7,FALSE),"")</f>
        <v/>
      </c>
      <c r="Q935" t="str">
        <f>IFERROR(VLOOKUP($A935,#REF!,6,FALSE),"")</f>
        <v/>
      </c>
    </row>
    <row r="936" spans="14:17" x14ac:dyDescent="0.3">
      <c r="N936" t="str">
        <f>IFERROR(VLOOKUP($A936,#REF!,13,FALSE),"")</f>
        <v/>
      </c>
      <c r="O936" t="str">
        <f>IFERROR(VLOOKUP($A936,#REF!,10,FALSE),"")</f>
        <v/>
      </c>
      <c r="P936" t="str">
        <f>IFERROR(VLOOKUP($A936,#REF!,7,FALSE),"")</f>
        <v/>
      </c>
      <c r="Q936" t="str">
        <f>IFERROR(VLOOKUP($A936,#REF!,6,FALSE),"")</f>
        <v/>
      </c>
    </row>
    <row r="937" spans="14:17" x14ac:dyDescent="0.3">
      <c r="N937" t="str">
        <f>IFERROR(VLOOKUP($A937,#REF!,13,FALSE),"")</f>
        <v/>
      </c>
      <c r="O937" t="str">
        <f>IFERROR(VLOOKUP($A937,#REF!,10,FALSE),"")</f>
        <v/>
      </c>
      <c r="P937" t="str">
        <f>IFERROR(VLOOKUP($A937,#REF!,7,FALSE),"")</f>
        <v/>
      </c>
      <c r="Q937" t="str">
        <f>IFERROR(VLOOKUP($A937,#REF!,6,FALSE),"")</f>
        <v/>
      </c>
    </row>
    <row r="938" spans="14:17" x14ac:dyDescent="0.3">
      <c r="N938" t="str">
        <f>IFERROR(VLOOKUP($A938,#REF!,13,FALSE),"")</f>
        <v/>
      </c>
      <c r="O938" t="str">
        <f>IFERROR(VLOOKUP($A938,#REF!,10,FALSE),"")</f>
        <v/>
      </c>
      <c r="P938" t="str">
        <f>IFERROR(VLOOKUP($A938,#REF!,7,FALSE),"")</f>
        <v/>
      </c>
      <c r="Q938" t="str">
        <f>IFERROR(VLOOKUP($A938,#REF!,6,FALSE),"")</f>
        <v/>
      </c>
    </row>
    <row r="939" spans="14:17" x14ac:dyDescent="0.3">
      <c r="N939" t="str">
        <f>IFERROR(VLOOKUP($A939,#REF!,13,FALSE),"")</f>
        <v/>
      </c>
      <c r="O939" t="str">
        <f>IFERROR(VLOOKUP($A939,#REF!,10,FALSE),"")</f>
        <v/>
      </c>
      <c r="P939" t="str">
        <f>IFERROR(VLOOKUP($A939,#REF!,7,FALSE),"")</f>
        <v/>
      </c>
      <c r="Q939" t="str">
        <f>IFERROR(VLOOKUP($A939,#REF!,6,FALSE),"")</f>
        <v/>
      </c>
    </row>
    <row r="940" spans="14:17" x14ac:dyDescent="0.3">
      <c r="N940" t="str">
        <f>IFERROR(VLOOKUP($A940,#REF!,13,FALSE),"")</f>
        <v/>
      </c>
      <c r="O940" t="str">
        <f>IFERROR(VLOOKUP($A940,#REF!,10,FALSE),"")</f>
        <v/>
      </c>
      <c r="P940" t="str">
        <f>IFERROR(VLOOKUP($A940,#REF!,7,FALSE),"")</f>
        <v/>
      </c>
      <c r="Q940" t="str">
        <f>IFERROR(VLOOKUP($A940,#REF!,6,FALSE),"")</f>
        <v/>
      </c>
    </row>
    <row r="941" spans="14:17" x14ac:dyDescent="0.3">
      <c r="N941" t="str">
        <f>IFERROR(VLOOKUP($A941,#REF!,13,FALSE),"")</f>
        <v/>
      </c>
      <c r="O941" t="str">
        <f>IFERROR(VLOOKUP($A941,#REF!,10,FALSE),"")</f>
        <v/>
      </c>
      <c r="P941" t="str">
        <f>IFERROR(VLOOKUP($A941,#REF!,7,FALSE),"")</f>
        <v/>
      </c>
      <c r="Q941" t="str">
        <f>IFERROR(VLOOKUP($A941,#REF!,6,FALSE),"")</f>
        <v/>
      </c>
    </row>
    <row r="942" spans="14:17" x14ac:dyDescent="0.3">
      <c r="N942" t="str">
        <f>IFERROR(VLOOKUP($A942,#REF!,13,FALSE),"")</f>
        <v/>
      </c>
      <c r="O942" t="str">
        <f>IFERROR(VLOOKUP($A942,#REF!,10,FALSE),"")</f>
        <v/>
      </c>
      <c r="P942" t="str">
        <f>IFERROR(VLOOKUP($A942,#REF!,7,FALSE),"")</f>
        <v/>
      </c>
      <c r="Q942" t="str">
        <f>IFERROR(VLOOKUP($A942,#REF!,6,FALSE),"")</f>
        <v/>
      </c>
    </row>
    <row r="943" spans="14:17" x14ac:dyDescent="0.3">
      <c r="N943" t="str">
        <f>IFERROR(VLOOKUP($A943,#REF!,13,FALSE),"")</f>
        <v/>
      </c>
      <c r="O943" t="str">
        <f>IFERROR(VLOOKUP($A943,#REF!,10,FALSE),"")</f>
        <v/>
      </c>
      <c r="P943" t="str">
        <f>IFERROR(VLOOKUP($A943,#REF!,7,FALSE),"")</f>
        <v/>
      </c>
      <c r="Q943" t="str">
        <f>IFERROR(VLOOKUP($A943,#REF!,6,FALSE),"")</f>
        <v/>
      </c>
    </row>
    <row r="944" spans="14:17" x14ac:dyDescent="0.3">
      <c r="N944" t="str">
        <f>IFERROR(VLOOKUP($A944,#REF!,13,FALSE),"")</f>
        <v/>
      </c>
      <c r="O944" t="str">
        <f>IFERROR(VLOOKUP($A944,#REF!,10,FALSE),"")</f>
        <v/>
      </c>
      <c r="P944" t="str">
        <f>IFERROR(VLOOKUP($A944,#REF!,7,FALSE),"")</f>
        <v/>
      </c>
      <c r="Q944" t="str">
        <f>IFERROR(VLOOKUP($A944,#REF!,6,FALSE),"")</f>
        <v/>
      </c>
    </row>
    <row r="945" spans="14:17" x14ac:dyDescent="0.3">
      <c r="N945" t="str">
        <f>IFERROR(VLOOKUP($A945,#REF!,13,FALSE),"")</f>
        <v/>
      </c>
      <c r="O945" t="str">
        <f>IFERROR(VLOOKUP($A945,#REF!,10,FALSE),"")</f>
        <v/>
      </c>
      <c r="P945" t="str">
        <f>IFERROR(VLOOKUP($A945,#REF!,7,FALSE),"")</f>
        <v/>
      </c>
      <c r="Q945" t="str">
        <f>IFERROR(VLOOKUP($A945,#REF!,6,FALSE),"")</f>
        <v/>
      </c>
    </row>
    <row r="946" spans="14:17" x14ac:dyDescent="0.3">
      <c r="N946" t="str">
        <f>IFERROR(VLOOKUP($A946,#REF!,13,FALSE),"")</f>
        <v/>
      </c>
      <c r="O946" t="str">
        <f>IFERROR(VLOOKUP($A946,#REF!,10,FALSE),"")</f>
        <v/>
      </c>
      <c r="P946" t="str">
        <f>IFERROR(VLOOKUP($A946,#REF!,7,FALSE),"")</f>
        <v/>
      </c>
      <c r="Q946" t="str">
        <f>IFERROR(VLOOKUP($A946,#REF!,6,FALSE),"")</f>
        <v/>
      </c>
    </row>
    <row r="947" spans="14:17" x14ac:dyDescent="0.3">
      <c r="N947" t="str">
        <f>IFERROR(VLOOKUP($A947,#REF!,13,FALSE),"")</f>
        <v/>
      </c>
      <c r="O947" t="str">
        <f>IFERROR(VLOOKUP($A947,#REF!,10,FALSE),"")</f>
        <v/>
      </c>
      <c r="P947" t="str">
        <f>IFERROR(VLOOKUP($A947,#REF!,7,FALSE),"")</f>
        <v/>
      </c>
      <c r="Q947" t="str">
        <f>IFERROR(VLOOKUP($A947,#REF!,6,FALSE),"")</f>
        <v/>
      </c>
    </row>
    <row r="948" spans="14:17" x14ac:dyDescent="0.3">
      <c r="N948" t="str">
        <f>IFERROR(VLOOKUP($A948,#REF!,13,FALSE),"")</f>
        <v/>
      </c>
      <c r="O948" t="str">
        <f>IFERROR(VLOOKUP($A948,#REF!,10,FALSE),"")</f>
        <v/>
      </c>
      <c r="P948" t="str">
        <f>IFERROR(VLOOKUP($A948,#REF!,7,FALSE),"")</f>
        <v/>
      </c>
      <c r="Q948" t="str">
        <f>IFERROR(VLOOKUP($A948,#REF!,6,FALSE),"")</f>
        <v/>
      </c>
    </row>
    <row r="949" spans="14:17" x14ac:dyDescent="0.3">
      <c r="N949" t="str">
        <f>IFERROR(VLOOKUP($A949,#REF!,13,FALSE),"")</f>
        <v/>
      </c>
      <c r="O949" t="str">
        <f>IFERROR(VLOOKUP($A949,#REF!,10,FALSE),"")</f>
        <v/>
      </c>
      <c r="P949" t="str">
        <f>IFERROR(VLOOKUP($A949,#REF!,7,FALSE),"")</f>
        <v/>
      </c>
      <c r="Q949" t="str">
        <f>IFERROR(VLOOKUP($A949,#REF!,6,FALSE),"")</f>
        <v/>
      </c>
    </row>
    <row r="950" spans="14:17" x14ac:dyDescent="0.3">
      <c r="N950" t="str">
        <f>IFERROR(VLOOKUP($A950,#REF!,13,FALSE),"")</f>
        <v/>
      </c>
      <c r="O950" t="str">
        <f>IFERROR(VLOOKUP($A950,#REF!,10,FALSE),"")</f>
        <v/>
      </c>
      <c r="P950" t="str">
        <f>IFERROR(VLOOKUP($A950,#REF!,7,FALSE),"")</f>
        <v/>
      </c>
      <c r="Q950" t="str">
        <f>IFERROR(VLOOKUP($A950,#REF!,6,FALSE),"")</f>
        <v/>
      </c>
    </row>
    <row r="951" spans="14:17" x14ac:dyDescent="0.3">
      <c r="N951" t="str">
        <f>IFERROR(VLOOKUP($A951,#REF!,13,FALSE),"")</f>
        <v/>
      </c>
      <c r="O951" t="str">
        <f>IFERROR(VLOOKUP($A951,#REF!,10,FALSE),"")</f>
        <v/>
      </c>
      <c r="P951" t="str">
        <f>IFERROR(VLOOKUP($A951,#REF!,7,FALSE),"")</f>
        <v/>
      </c>
      <c r="Q951" t="str">
        <f>IFERROR(VLOOKUP($A951,#REF!,6,FALSE),"")</f>
        <v/>
      </c>
    </row>
    <row r="952" spans="14:17" x14ac:dyDescent="0.3">
      <c r="N952" t="str">
        <f>IFERROR(VLOOKUP($A952,#REF!,13,FALSE),"")</f>
        <v/>
      </c>
      <c r="O952" t="str">
        <f>IFERROR(VLOOKUP($A952,#REF!,10,FALSE),"")</f>
        <v/>
      </c>
      <c r="P952" t="str">
        <f>IFERROR(VLOOKUP($A952,#REF!,7,FALSE),"")</f>
        <v/>
      </c>
      <c r="Q952" t="str">
        <f>IFERROR(VLOOKUP($A952,#REF!,6,FALSE),"")</f>
        <v/>
      </c>
    </row>
    <row r="953" spans="14:17" x14ac:dyDescent="0.3">
      <c r="N953" t="str">
        <f>IFERROR(VLOOKUP($A953,#REF!,13,FALSE),"")</f>
        <v/>
      </c>
      <c r="O953" t="str">
        <f>IFERROR(VLOOKUP($A953,#REF!,10,FALSE),"")</f>
        <v/>
      </c>
      <c r="P953" t="str">
        <f>IFERROR(VLOOKUP($A953,#REF!,7,FALSE),"")</f>
        <v/>
      </c>
      <c r="Q953" t="str">
        <f>IFERROR(VLOOKUP($A953,#REF!,6,FALSE),"")</f>
        <v/>
      </c>
    </row>
    <row r="954" spans="14:17" x14ac:dyDescent="0.3">
      <c r="N954" t="str">
        <f>IFERROR(VLOOKUP($A954,#REF!,13,FALSE),"")</f>
        <v/>
      </c>
      <c r="O954" t="str">
        <f>IFERROR(VLOOKUP($A954,#REF!,10,FALSE),"")</f>
        <v/>
      </c>
      <c r="P954" t="str">
        <f>IFERROR(VLOOKUP($A954,#REF!,7,FALSE),"")</f>
        <v/>
      </c>
      <c r="Q954" t="str">
        <f>IFERROR(VLOOKUP($A954,#REF!,6,FALSE),"")</f>
        <v/>
      </c>
    </row>
    <row r="955" spans="14:17" x14ac:dyDescent="0.3">
      <c r="N955" t="str">
        <f>IFERROR(VLOOKUP($A955,#REF!,13,FALSE),"")</f>
        <v/>
      </c>
      <c r="O955" t="str">
        <f>IFERROR(VLOOKUP($A955,#REF!,10,FALSE),"")</f>
        <v/>
      </c>
      <c r="P955" t="str">
        <f>IFERROR(VLOOKUP($A955,#REF!,7,FALSE),"")</f>
        <v/>
      </c>
      <c r="Q955" t="str">
        <f>IFERROR(VLOOKUP($A955,#REF!,6,FALSE),"")</f>
        <v/>
      </c>
    </row>
    <row r="956" spans="14:17" x14ac:dyDescent="0.3">
      <c r="N956" t="str">
        <f>IFERROR(VLOOKUP($A956,#REF!,13,FALSE),"")</f>
        <v/>
      </c>
      <c r="O956" t="str">
        <f>IFERROR(VLOOKUP($A956,#REF!,10,FALSE),"")</f>
        <v/>
      </c>
      <c r="P956" t="str">
        <f>IFERROR(VLOOKUP($A956,#REF!,7,FALSE),"")</f>
        <v/>
      </c>
      <c r="Q956" t="str">
        <f>IFERROR(VLOOKUP($A956,#REF!,6,FALSE),"")</f>
        <v/>
      </c>
    </row>
    <row r="957" spans="14:17" x14ac:dyDescent="0.3">
      <c r="N957" t="str">
        <f>IFERROR(VLOOKUP($A957,#REF!,13,FALSE),"")</f>
        <v/>
      </c>
      <c r="O957" t="str">
        <f>IFERROR(VLOOKUP($A957,#REF!,10,FALSE),"")</f>
        <v/>
      </c>
      <c r="P957" t="str">
        <f>IFERROR(VLOOKUP($A957,#REF!,7,FALSE),"")</f>
        <v/>
      </c>
      <c r="Q957" t="str">
        <f>IFERROR(VLOOKUP($A957,#REF!,6,FALSE),"")</f>
        <v/>
      </c>
    </row>
    <row r="958" spans="14:17" x14ac:dyDescent="0.3">
      <c r="N958" t="str">
        <f>IFERROR(VLOOKUP($A958,#REF!,13,FALSE),"")</f>
        <v/>
      </c>
      <c r="O958" t="str">
        <f>IFERROR(VLOOKUP($A958,#REF!,10,FALSE),"")</f>
        <v/>
      </c>
      <c r="P958" t="str">
        <f>IFERROR(VLOOKUP($A958,#REF!,7,FALSE),"")</f>
        <v/>
      </c>
      <c r="Q958" t="str">
        <f>IFERROR(VLOOKUP($A958,#REF!,6,FALSE),"")</f>
        <v/>
      </c>
    </row>
    <row r="959" spans="14:17" x14ac:dyDescent="0.3">
      <c r="N959" t="str">
        <f>IFERROR(VLOOKUP($A959,#REF!,13,FALSE),"")</f>
        <v/>
      </c>
      <c r="O959" t="str">
        <f>IFERROR(VLOOKUP($A959,#REF!,10,FALSE),"")</f>
        <v/>
      </c>
      <c r="P959" t="str">
        <f>IFERROR(VLOOKUP($A959,#REF!,7,FALSE),"")</f>
        <v/>
      </c>
      <c r="Q959" t="str">
        <f>IFERROR(VLOOKUP($A959,#REF!,6,FALSE),"")</f>
        <v/>
      </c>
    </row>
    <row r="960" spans="14:17" x14ac:dyDescent="0.3">
      <c r="N960" t="str">
        <f>IFERROR(VLOOKUP($A960,#REF!,13,FALSE),"")</f>
        <v/>
      </c>
      <c r="O960" t="str">
        <f>IFERROR(VLOOKUP($A960,#REF!,10,FALSE),"")</f>
        <v/>
      </c>
      <c r="P960" t="str">
        <f>IFERROR(VLOOKUP($A960,#REF!,7,FALSE),"")</f>
        <v/>
      </c>
      <c r="Q960" t="str">
        <f>IFERROR(VLOOKUP($A960,#REF!,6,FALSE),"")</f>
        <v/>
      </c>
    </row>
    <row r="961" spans="14:17" x14ac:dyDescent="0.3">
      <c r="N961" t="str">
        <f>IFERROR(VLOOKUP($A961,#REF!,13,FALSE),"")</f>
        <v/>
      </c>
      <c r="O961" t="str">
        <f>IFERROR(VLOOKUP($A961,#REF!,10,FALSE),"")</f>
        <v/>
      </c>
      <c r="P961" t="str">
        <f>IFERROR(VLOOKUP($A961,#REF!,7,FALSE),"")</f>
        <v/>
      </c>
      <c r="Q961" t="str">
        <f>IFERROR(VLOOKUP($A961,#REF!,6,FALSE),"")</f>
        <v/>
      </c>
    </row>
    <row r="962" spans="14:17" x14ac:dyDescent="0.3">
      <c r="N962" t="str">
        <f>IFERROR(VLOOKUP($A962,#REF!,13,FALSE),"")</f>
        <v/>
      </c>
      <c r="O962" t="str">
        <f>IFERROR(VLOOKUP($A962,#REF!,10,FALSE),"")</f>
        <v/>
      </c>
      <c r="P962" t="str">
        <f>IFERROR(VLOOKUP($A962,#REF!,7,FALSE),"")</f>
        <v/>
      </c>
      <c r="Q962" t="str">
        <f>IFERROR(VLOOKUP($A962,#REF!,6,FALSE),"")</f>
        <v/>
      </c>
    </row>
    <row r="963" spans="14:17" x14ac:dyDescent="0.3">
      <c r="N963" t="str">
        <f>IFERROR(VLOOKUP($A963,#REF!,13,FALSE),"")</f>
        <v/>
      </c>
      <c r="O963" t="str">
        <f>IFERROR(VLOOKUP($A963,#REF!,10,FALSE),"")</f>
        <v/>
      </c>
      <c r="P963" t="str">
        <f>IFERROR(VLOOKUP($A963,#REF!,7,FALSE),"")</f>
        <v/>
      </c>
      <c r="Q963" t="str">
        <f>IFERROR(VLOOKUP($A963,#REF!,6,FALSE),"")</f>
        <v/>
      </c>
    </row>
    <row r="964" spans="14:17" x14ac:dyDescent="0.3">
      <c r="N964" t="str">
        <f>IFERROR(VLOOKUP($A964,#REF!,13,FALSE),"")</f>
        <v/>
      </c>
      <c r="O964" t="str">
        <f>IFERROR(VLOOKUP($A964,#REF!,10,FALSE),"")</f>
        <v/>
      </c>
      <c r="P964" t="str">
        <f>IFERROR(VLOOKUP($A964,#REF!,7,FALSE),"")</f>
        <v/>
      </c>
      <c r="Q964" t="str">
        <f>IFERROR(VLOOKUP($A964,#REF!,6,FALSE),"")</f>
        <v/>
      </c>
    </row>
    <row r="965" spans="14:17" x14ac:dyDescent="0.3">
      <c r="N965" t="str">
        <f>IFERROR(VLOOKUP($A965,#REF!,13,FALSE),"")</f>
        <v/>
      </c>
      <c r="O965" t="str">
        <f>IFERROR(VLOOKUP($A965,#REF!,10,FALSE),"")</f>
        <v/>
      </c>
      <c r="P965" t="str">
        <f>IFERROR(VLOOKUP($A965,#REF!,7,FALSE),"")</f>
        <v/>
      </c>
      <c r="Q965" t="str">
        <f>IFERROR(VLOOKUP($A965,#REF!,6,FALSE),"")</f>
        <v/>
      </c>
    </row>
    <row r="966" spans="14:17" x14ac:dyDescent="0.3">
      <c r="N966" t="str">
        <f>IFERROR(VLOOKUP($A966,#REF!,13,FALSE),"")</f>
        <v/>
      </c>
      <c r="O966" t="str">
        <f>IFERROR(VLOOKUP($A966,#REF!,10,FALSE),"")</f>
        <v/>
      </c>
      <c r="P966" t="str">
        <f>IFERROR(VLOOKUP($A966,#REF!,7,FALSE),"")</f>
        <v/>
      </c>
      <c r="Q966" t="str">
        <f>IFERROR(VLOOKUP($A966,#REF!,6,FALSE),"")</f>
        <v/>
      </c>
    </row>
    <row r="967" spans="14:17" x14ac:dyDescent="0.3">
      <c r="N967" t="str">
        <f>IFERROR(VLOOKUP($A967,#REF!,13,FALSE),"")</f>
        <v/>
      </c>
      <c r="O967" t="str">
        <f>IFERROR(VLOOKUP($A967,#REF!,10,FALSE),"")</f>
        <v/>
      </c>
      <c r="P967" t="str">
        <f>IFERROR(VLOOKUP($A967,#REF!,7,FALSE),"")</f>
        <v/>
      </c>
      <c r="Q967" t="str">
        <f>IFERROR(VLOOKUP($A967,#REF!,6,FALSE),"")</f>
        <v/>
      </c>
    </row>
    <row r="968" spans="14:17" x14ac:dyDescent="0.3">
      <c r="N968" t="str">
        <f>IFERROR(VLOOKUP($A968,#REF!,13,FALSE),"")</f>
        <v/>
      </c>
      <c r="O968" t="str">
        <f>IFERROR(VLOOKUP($A968,#REF!,10,FALSE),"")</f>
        <v/>
      </c>
      <c r="P968" t="str">
        <f>IFERROR(VLOOKUP($A968,#REF!,7,FALSE),"")</f>
        <v/>
      </c>
      <c r="Q968" t="str">
        <f>IFERROR(VLOOKUP($A968,#REF!,6,FALSE),"")</f>
        <v/>
      </c>
    </row>
    <row r="969" spans="14:17" x14ac:dyDescent="0.3">
      <c r="N969" t="str">
        <f>IFERROR(VLOOKUP($A969,#REF!,13,FALSE),"")</f>
        <v/>
      </c>
      <c r="O969" t="str">
        <f>IFERROR(VLOOKUP($A969,#REF!,10,FALSE),"")</f>
        <v/>
      </c>
      <c r="P969" t="str">
        <f>IFERROR(VLOOKUP($A969,#REF!,7,FALSE),"")</f>
        <v/>
      </c>
      <c r="Q969" t="str">
        <f>IFERROR(VLOOKUP($A969,#REF!,6,FALSE),"")</f>
        <v/>
      </c>
    </row>
    <row r="970" spans="14:17" x14ac:dyDescent="0.3">
      <c r="N970" t="str">
        <f>IFERROR(VLOOKUP($A970,#REF!,13,FALSE),"")</f>
        <v/>
      </c>
      <c r="O970" t="str">
        <f>IFERROR(VLOOKUP($A970,#REF!,10,FALSE),"")</f>
        <v/>
      </c>
      <c r="P970" t="str">
        <f>IFERROR(VLOOKUP($A970,#REF!,7,FALSE),"")</f>
        <v/>
      </c>
      <c r="Q970" t="str">
        <f>IFERROR(VLOOKUP($A970,#REF!,6,FALSE),"")</f>
        <v/>
      </c>
    </row>
    <row r="971" spans="14:17" x14ac:dyDescent="0.3">
      <c r="N971" t="str">
        <f>IFERROR(VLOOKUP($A971,#REF!,13,FALSE),"")</f>
        <v/>
      </c>
      <c r="O971" t="str">
        <f>IFERROR(VLOOKUP($A971,#REF!,10,FALSE),"")</f>
        <v/>
      </c>
      <c r="P971" t="str">
        <f>IFERROR(VLOOKUP($A971,#REF!,7,FALSE),"")</f>
        <v/>
      </c>
      <c r="Q971" t="str">
        <f>IFERROR(VLOOKUP($A971,#REF!,6,FALSE),"")</f>
        <v/>
      </c>
    </row>
    <row r="972" spans="14:17" x14ac:dyDescent="0.3">
      <c r="N972" t="str">
        <f>IFERROR(VLOOKUP($A972,#REF!,13,FALSE),"")</f>
        <v/>
      </c>
      <c r="O972" t="str">
        <f>IFERROR(VLOOKUP($A972,#REF!,10,FALSE),"")</f>
        <v/>
      </c>
      <c r="P972" t="str">
        <f>IFERROR(VLOOKUP($A972,#REF!,7,FALSE),"")</f>
        <v/>
      </c>
      <c r="Q972" t="str">
        <f>IFERROR(VLOOKUP($A972,#REF!,6,FALSE),"")</f>
        <v/>
      </c>
    </row>
    <row r="973" spans="14:17" x14ac:dyDescent="0.3">
      <c r="N973" t="str">
        <f>IFERROR(VLOOKUP($A973,#REF!,13,FALSE),"")</f>
        <v/>
      </c>
      <c r="O973" t="str">
        <f>IFERROR(VLOOKUP($A973,#REF!,10,FALSE),"")</f>
        <v/>
      </c>
      <c r="P973" t="str">
        <f>IFERROR(VLOOKUP($A973,#REF!,7,FALSE),"")</f>
        <v/>
      </c>
      <c r="Q973" t="str">
        <f>IFERROR(VLOOKUP($A973,#REF!,6,FALSE),"")</f>
        <v/>
      </c>
    </row>
    <row r="974" spans="14:17" x14ac:dyDescent="0.3">
      <c r="N974" t="str">
        <f>IFERROR(VLOOKUP($A974,#REF!,13,FALSE),"")</f>
        <v/>
      </c>
      <c r="O974" t="str">
        <f>IFERROR(VLOOKUP($A974,#REF!,10,FALSE),"")</f>
        <v/>
      </c>
      <c r="P974" t="str">
        <f>IFERROR(VLOOKUP($A974,#REF!,7,FALSE),"")</f>
        <v/>
      </c>
      <c r="Q974" t="str">
        <f>IFERROR(VLOOKUP($A974,#REF!,6,FALSE),"")</f>
        <v/>
      </c>
    </row>
    <row r="975" spans="14:17" x14ac:dyDescent="0.3">
      <c r="N975" t="str">
        <f>IFERROR(VLOOKUP($A975,#REF!,13,FALSE),"")</f>
        <v/>
      </c>
      <c r="O975" t="str">
        <f>IFERROR(VLOOKUP($A975,#REF!,10,FALSE),"")</f>
        <v/>
      </c>
      <c r="P975" t="str">
        <f>IFERROR(VLOOKUP($A975,#REF!,7,FALSE),"")</f>
        <v/>
      </c>
      <c r="Q975" t="str">
        <f>IFERROR(VLOOKUP($A975,#REF!,6,FALSE),"")</f>
        <v/>
      </c>
    </row>
    <row r="976" spans="14:17" x14ac:dyDescent="0.3">
      <c r="N976" t="str">
        <f>IFERROR(VLOOKUP($A976,#REF!,13,FALSE),"")</f>
        <v/>
      </c>
      <c r="O976" t="str">
        <f>IFERROR(VLOOKUP($A976,#REF!,10,FALSE),"")</f>
        <v/>
      </c>
      <c r="P976" t="str">
        <f>IFERROR(VLOOKUP($A976,#REF!,7,FALSE),"")</f>
        <v/>
      </c>
      <c r="Q976" t="str">
        <f>IFERROR(VLOOKUP($A976,#REF!,6,FALSE),"")</f>
        <v/>
      </c>
    </row>
    <row r="977" spans="14:17" x14ac:dyDescent="0.3">
      <c r="N977" t="str">
        <f>IFERROR(VLOOKUP($A977,#REF!,13,FALSE),"")</f>
        <v/>
      </c>
      <c r="O977" t="str">
        <f>IFERROR(VLOOKUP($A977,#REF!,10,FALSE),"")</f>
        <v/>
      </c>
      <c r="P977" t="str">
        <f>IFERROR(VLOOKUP($A977,#REF!,7,FALSE),"")</f>
        <v/>
      </c>
      <c r="Q977" t="str">
        <f>IFERROR(VLOOKUP($A977,#REF!,6,FALSE),"")</f>
        <v/>
      </c>
    </row>
    <row r="978" spans="14:17" x14ac:dyDescent="0.3">
      <c r="N978" t="str">
        <f>IFERROR(VLOOKUP($A978,#REF!,13,FALSE),"")</f>
        <v/>
      </c>
      <c r="O978" t="str">
        <f>IFERROR(VLOOKUP($A978,#REF!,10,FALSE),"")</f>
        <v/>
      </c>
      <c r="P978" t="str">
        <f>IFERROR(VLOOKUP($A978,#REF!,7,FALSE),"")</f>
        <v/>
      </c>
      <c r="Q978" t="str">
        <f>IFERROR(VLOOKUP($A978,#REF!,6,FALSE),"")</f>
        <v/>
      </c>
    </row>
    <row r="979" spans="14:17" x14ac:dyDescent="0.3">
      <c r="N979" t="str">
        <f>IFERROR(VLOOKUP($A979,#REF!,13,FALSE),"")</f>
        <v/>
      </c>
      <c r="O979" t="str">
        <f>IFERROR(VLOOKUP($A979,#REF!,10,FALSE),"")</f>
        <v/>
      </c>
      <c r="P979" t="str">
        <f>IFERROR(VLOOKUP($A979,#REF!,7,FALSE),"")</f>
        <v/>
      </c>
      <c r="Q979" t="str">
        <f>IFERROR(VLOOKUP($A979,#REF!,6,FALSE),"")</f>
        <v/>
      </c>
    </row>
    <row r="980" spans="14:17" x14ac:dyDescent="0.3">
      <c r="N980" t="str">
        <f>IFERROR(VLOOKUP($A980,#REF!,13,FALSE),"")</f>
        <v/>
      </c>
      <c r="O980" t="str">
        <f>IFERROR(VLOOKUP($A980,#REF!,10,FALSE),"")</f>
        <v/>
      </c>
      <c r="P980" t="str">
        <f>IFERROR(VLOOKUP($A980,#REF!,7,FALSE),"")</f>
        <v/>
      </c>
      <c r="Q980" t="str">
        <f>IFERROR(VLOOKUP($A980,#REF!,6,FALSE),"")</f>
        <v/>
      </c>
    </row>
    <row r="981" spans="14:17" x14ac:dyDescent="0.3">
      <c r="N981" t="str">
        <f>IFERROR(VLOOKUP($A981,#REF!,13,FALSE),"")</f>
        <v/>
      </c>
      <c r="O981" t="str">
        <f>IFERROR(VLOOKUP($A981,#REF!,10,FALSE),"")</f>
        <v/>
      </c>
      <c r="P981" t="str">
        <f>IFERROR(VLOOKUP($A981,#REF!,7,FALSE),"")</f>
        <v/>
      </c>
      <c r="Q981" t="str">
        <f>IFERROR(VLOOKUP($A981,#REF!,6,FALSE),"")</f>
        <v/>
      </c>
    </row>
    <row r="982" spans="14:17" x14ac:dyDescent="0.3">
      <c r="N982" t="str">
        <f>IFERROR(VLOOKUP($A982,#REF!,13,FALSE),"")</f>
        <v/>
      </c>
      <c r="O982" t="str">
        <f>IFERROR(VLOOKUP($A982,#REF!,10,FALSE),"")</f>
        <v/>
      </c>
      <c r="P982" t="str">
        <f>IFERROR(VLOOKUP($A982,#REF!,7,FALSE),"")</f>
        <v/>
      </c>
      <c r="Q982" t="str">
        <f>IFERROR(VLOOKUP($A982,#REF!,6,FALSE),"")</f>
        <v/>
      </c>
    </row>
    <row r="983" spans="14:17" x14ac:dyDescent="0.3">
      <c r="N983" t="str">
        <f>IFERROR(VLOOKUP($A983,#REF!,13,FALSE),"")</f>
        <v/>
      </c>
      <c r="O983" t="str">
        <f>IFERROR(VLOOKUP($A983,#REF!,10,FALSE),"")</f>
        <v/>
      </c>
      <c r="P983" t="str">
        <f>IFERROR(VLOOKUP($A983,#REF!,7,FALSE),"")</f>
        <v/>
      </c>
      <c r="Q983" t="str">
        <f>IFERROR(VLOOKUP($A983,#REF!,6,FALSE),"")</f>
        <v/>
      </c>
    </row>
    <row r="984" spans="14:17" x14ac:dyDescent="0.3">
      <c r="N984" t="str">
        <f>IFERROR(VLOOKUP($A984,#REF!,13,FALSE),"")</f>
        <v/>
      </c>
      <c r="O984" t="str">
        <f>IFERROR(VLOOKUP($A984,#REF!,10,FALSE),"")</f>
        <v/>
      </c>
      <c r="P984" t="str">
        <f>IFERROR(VLOOKUP($A984,#REF!,7,FALSE),"")</f>
        <v/>
      </c>
      <c r="Q984" t="str">
        <f>IFERROR(VLOOKUP($A984,#REF!,6,FALSE),"")</f>
        <v/>
      </c>
    </row>
    <row r="985" spans="14:17" x14ac:dyDescent="0.3">
      <c r="N985" t="str">
        <f>IFERROR(VLOOKUP($A985,#REF!,13,FALSE),"")</f>
        <v/>
      </c>
      <c r="O985" t="str">
        <f>IFERROR(VLOOKUP($A985,#REF!,10,FALSE),"")</f>
        <v/>
      </c>
      <c r="P985" t="str">
        <f>IFERROR(VLOOKUP($A985,#REF!,7,FALSE),"")</f>
        <v/>
      </c>
      <c r="Q985" t="str">
        <f>IFERROR(VLOOKUP($A985,#REF!,6,FALSE),"")</f>
        <v/>
      </c>
    </row>
    <row r="986" spans="14:17" x14ac:dyDescent="0.3">
      <c r="N986" t="str">
        <f>IFERROR(VLOOKUP($A986,#REF!,13,FALSE),"")</f>
        <v/>
      </c>
      <c r="O986" t="str">
        <f>IFERROR(VLOOKUP($A986,#REF!,10,FALSE),"")</f>
        <v/>
      </c>
      <c r="P986" t="str">
        <f>IFERROR(VLOOKUP($A986,#REF!,7,FALSE),"")</f>
        <v/>
      </c>
      <c r="Q986" t="str">
        <f>IFERROR(VLOOKUP($A986,#REF!,6,FALSE),"")</f>
        <v/>
      </c>
    </row>
    <row r="987" spans="14:17" x14ac:dyDescent="0.3">
      <c r="N987" t="str">
        <f>IFERROR(VLOOKUP($A987,#REF!,13,FALSE),"")</f>
        <v/>
      </c>
      <c r="O987" t="str">
        <f>IFERROR(VLOOKUP($A987,#REF!,10,FALSE),"")</f>
        <v/>
      </c>
      <c r="P987" t="str">
        <f>IFERROR(VLOOKUP($A987,#REF!,7,FALSE),"")</f>
        <v/>
      </c>
      <c r="Q987" t="str">
        <f>IFERROR(VLOOKUP($A987,#REF!,6,FALSE),"")</f>
        <v/>
      </c>
    </row>
    <row r="988" spans="14:17" x14ac:dyDescent="0.3">
      <c r="N988" t="str">
        <f>IFERROR(VLOOKUP($A988,#REF!,13,FALSE),"")</f>
        <v/>
      </c>
      <c r="O988" t="str">
        <f>IFERROR(VLOOKUP($A988,#REF!,10,FALSE),"")</f>
        <v/>
      </c>
      <c r="P988" t="str">
        <f>IFERROR(VLOOKUP($A988,#REF!,7,FALSE),"")</f>
        <v/>
      </c>
      <c r="Q988" t="str">
        <f>IFERROR(VLOOKUP($A988,#REF!,6,FALSE),"")</f>
        <v/>
      </c>
    </row>
    <row r="989" spans="14:17" x14ac:dyDescent="0.3">
      <c r="N989" t="str">
        <f>IFERROR(VLOOKUP($A989,#REF!,13,FALSE),"")</f>
        <v/>
      </c>
      <c r="O989" t="str">
        <f>IFERROR(VLOOKUP($A989,#REF!,10,FALSE),"")</f>
        <v/>
      </c>
      <c r="P989" t="str">
        <f>IFERROR(VLOOKUP($A989,#REF!,7,FALSE),"")</f>
        <v/>
      </c>
      <c r="Q989" t="str">
        <f>IFERROR(VLOOKUP($A989,#REF!,6,FALSE),"")</f>
        <v/>
      </c>
    </row>
    <row r="990" spans="14:17" x14ac:dyDescent="0.3">
      <c r="N990" t="str">
        <f>IFERROR(VLOOKUP($A990,#REF!,13,FALSE),"")</f>
        <v/>
      </c>
      <c r="O990" t="str">
        <f>IFERROR(VLOOKUP($A990,#REF!,10,FALSE),"")</f>
        <v/>
      </c>
      <c r="P990" t="str">
        <f>IFERROR(VLOOKUP($A990,#REF!,7,FALSE),"")</f>
        <v/>
      </c>
      <c r="Q990" t="str">
        <f>IFERROR(VLOOKUP($A990,#REF!,6,FALSE),"")</f>
        <v/>
      </c>
    </row>
    <row r="991" spans="14:17" x14ac:dyDescent="0.3">
      <c r="N991" t="str">
        <f>IFERROR(VLOOKUP($A991,#REF!,13,FALSE),"")</f>
        <v/>
      </c>
      <c r="O991" t="str">
        <f>IFERROR(VLOOKUP($A991,#REF!,10,FALSE),"")</f>
        <v/>
      </c>
      <c r="P991" t="str">
        <f>IFERROR(VLOOKUP($A991,#REF!,7,FALSE),"")</f>
        <v/>
      </c>
      <c r="Q991" t="str">
        <f>IFERROR(VLOOKUP($A991,#REF!,6,FALSE),"")</f>
        <v/>
      </c>
    </row>
    <row r="992" spans="14:17" x14ac:dyDescent="0.3">
      <c r="N992" t="str">
        <f>IFERROR(VLOOKUP($A992,#REF!,13,FALSE),"")</f>
        <v/>
      </c>
      <c r="O992" t="str">
        <f>IFERROR(VLOOKUP($A992,#REF!,10,FALSE),"")</f>
        <v/>
      </c>
      <c r="P992" t="str">
        <f>IFERROR(VLOOKUP($A992,#REF!,7,FALSE),"")</f>
        <v/>
      </c>
      <c r="Q992" t="str">
        <f>IFERROR(VLOOKUP($A992,#REF!,6,FALSE),"")</f>
        <v/>
      </c>
    </row>
    <row r="993" spans="14:17" x14ac:dyDescent="0.3">
      <c r="N993" t="str">
        <f>IFERROR(VLOOKUP($A993,#REF!,13,FALSE),"")</f>
        <v/>
      </c>
      <c r="O993" t="str">
        <f>IFERROR(VLOOKUP($A993,#REF!,10,FALSE),"")</f>
        <v/>
      </c>
      <c r="P993" t="str">
        <f>IFERROR(VLOOKUP($A993,#REF!,7,FALSE),"")</f>
        <v/>
      </c>
      <c r="Q993" t="str">
        <f>IFERROR(VLOOKUP($A993,#REF!,6,FALSE),"")</f>
        <v/>
      </c>
    </row>
    <row r="994" spans="14:17" x14ac:dyDescent="0.3">
      <c r="N994" t="str">
        <f>IFERROR(VLOOKUP($A994,#REF!,13,FALSE),"")</f>
        <v/>
      </c>
      <c r="O994" t="str">
        <f>IFERROR(VLOOKUP($A994,#REF!,10,FALSE),"")</f>
        <v/>
      </c>
      <c r="P994" t="str">
        <f>IFERROR(VLOOKUP($A994,#REF!,7,FALSE),"")</f>
        <v/>
      </c>
      <c r="Q994" t="str">
        <f>IFERROR(VLOOKUP($A994,#REF!,6,FALSE),"")</f>
        <v/>
      </c>
    </row>
    <row r="995" spans="14:17" x14ac:dyDescent="0.3">
      <c r="N995" t="str">
        <f>IFERROR(VLOOKUP($A995,#REF!,13,FALSE),"")</f>
        <v/>
      </c>
      <c r="O995" t="str">
        <f>IFERROR(VLOOKUP($A995,#REF!,10,FALSE),"")</f>
        <v/>
      </c>
      <c r="P995" t="str">
        <f>IFERROR(VLOOKUP($A995,#REF!,7,FALSE),"")</f>
        <v/>
      </c>
      <c r="Q995" t="str">
        <f>IFERROR(VLOOKUP($A995,#REF!,6,FALSE),"")</f>
        <v/>
      </c>
    </row>
    <row r="996" spans="14:17" x14ac:dyDescent="0.3">
      <c r="N996" t="str">
        <f>IFERROR(VLOOKUP($A996,#REF!,13,FALSE),"")</f>
        <v/>
      </c>
      <c r="O996" t="str">
        <f>IFERROR(VLOOKUP($A996,#REF!,10,FALSE),"")</f>
        <v/>
      </c>
      <c r="P996" t="str">
        <f>IFERROR(VLOOKUP($A996,#REF!,7,FALSE),"")</f>
        <v/>
      </c>
      <c r="Q996" t="str">
        <f>IFERROR(VLOOKUP($A996,#REF!,6,FALSE),"")</f>
        <v/>
      </c>
    </row>
    <row r="997" spans="14:17" x14ac:dyDescent="0.3">
      <c r="N997" t="str">
        <f>IFERROR(VLOOKUP($A997,#REF!,13,FALSE),"")</f>
        <v/>
      </c>
      <c r="O997" t="str">
        <f>IFERROR(VLOOKUP($A997,#REF!,10,FALSE),"")</f>
        <v/>
      </c>
      <c r="P997" t="str">
        <f>IFERROR(VLOOKUP($A997,#REF!,7,FALSE),"")</f>
        <v/>
      </c>
      <c r="Q997" t="str">
        <f>IFERROR(VLOOKUP($A997,#REF!,6,FALSE),"")</f>
        <v/>
      </c>
    </row>
    <row r="998" spans="14:17" x14ac:dyDescent="0.3">
      <c r="N998" t="str">
        <f>IFERROR(VLOOKUP($A998,#REF!,13,FALSE),"")</f>
        <v/>
      </c>
      <c r="O998" t="str">
        <f>IFERROR(VLOOKUP($A998,#REF!,10,FALSE),"")</f>
        <v/>
      </c>
      <c r="P998" t="str">
        <f>IFERROR(VLOOKUP($A998,#REF!,7,FALSE),"")</f>
        <v/>
      </c>
      <c r="Q998" t="str">
        <f>IFERROR(VLOOKUP($A998,#REF!,6,FALSE),"")</f>
        <v/>
      </c>
    </row>
    <row r="999" spans="14:17" x14ac:dyDescent="0.3">
      <c r="N999" t="str">
        <f>IFERROR(VLOOKUP($A999,#REF!,13,FALSE),"")</f>
        <v/>
      </c>
      <c r="O999" t="str">
        <f>IFERROR(VLOOKUP($A999,#REF!,10,FALSE),"")</f>
        <v/>
      </c>
      <c r="P999" t="str">
        <f>IFERROR(VLOOKUP($A999,#REF!,7,FALSE),"")</f>
        <v/>
      </c>
      <c r="Q999" t="str">
        <f>IFERROR(VLOOKUP($A999,#REF!,6,FALSE),"")</f>
        <v/>
      </c>
    </row>
    <row r="1000" spans="14:17" x14ac:dyDescent="0.3">
      <c r="N1000" t="str">
        <f>IFERROR(VLOOKUP($A1000,#REF!,13,FALSE),"")</f>
        <v/>
      </c>
      <c r="O1000" t="str">
        <f>IFERROR(VLOOKUP($A1000,#REF!,10,FALSE),"")</f>
        <v/>
      </c>
      <c r="P1000" t="str">
        <f>IFERROR(VLOOKUP($A1000,#REF!,7,FALSE),"")</f>
        <v/>
      </c>
      <c r="Q1000" t="str">
        <f>IFERROR(VLOOKUP($A1000,#REF!,6,FALSE),"")</f>
        <v/>
      </c>
    </row>
  </sheetData>
  <mergeCells count="2">
    <mergeCell ref="A2:M2"/>
    <mergeCell ref="A1:M1"/>
  </mergeCells>
  <dataValidations count="1">
    <dataValidation type="list" allowBlank="1" sqref="L4:L300" xr:uid="{00000000-0002-0000-0F00-000000000000}">
      <formula1>"Enrolled,In Progress,Completed,Cancelled,Failed"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O21"/>
  <sheetViews>
    <sheetView workbookViewId="0"/>
  </sheetViews>
  <sheetFormatPr defaultRowHeight="14.4" x14ac:dyDescent="0.3"/>
  <cols>
    <col min="1" max="1" width="14.88671875" customWidth="1"/>
    <col min="2" max="2" width="15.77734375" customWidth="1"/>
  </cols>
  <sheetData>
    <row r="1" spans="1:15" ht="28.8" x14ac:dyDescent="0.3">
      <c r="A1" s="8" t="s">
        <v>360</v>
      </c>
      <c r="B1" s="8" t="s">
        <v>361</v>
      </c>
      <c r="D1" t="s">
        <v>362</v>
      </c>
      <c r="E1" t="s">
        <v>363</v>
      </c>
      <c r="F1" t="s">
        <v>364</v>
      </c>
      <c r="G1" t="s">
        <v>365</v>
      </c>
      <c r="H1" t="s">
        <v>366</v>
      </c>
      <c r="I1" t="s">
        <v>367</v>
      </c>
      <c r="J1" t="s">
        <v>368</v>
      </c>
      <c r="K1" t="s">
        <v>369</v>
      </c>
      <c r="L1" t="s">
        <v>370</v>
      </c>
      <c r="N1" s="11" t="s">
        <v>371</v>
      </c>
      <c r="O1" s="11" t="s">
        <v>201</v>
      </c>
    </row>
    <row r="2" spans="1:15" x14ac:dyDescent="0.3">
      <c r="A2" s="8" t="s">
        <v>195</v>
      </c>
      <c r="B2" s="8" t="s">
        <v>372</v>
      </c>
      <c r="D2" t="s">
        <v>7</v>
      </c>
      <c r="E2" t="s">
        <v>116</v>
      </c>
      <c r="F2">
        <v>2026</v>
      </c>
      <c r="G2" t="s">
        <v>7</v>
      </c>
      <c r="H2" t="s">
        <v>373</v>
      </c>
      <c r="I2" t="s">
        <v>374</v>
      </c>
      <c r="J2" t="s">
        <v>375</v>
      </c>
      <c r="K2" t="s">
        <v>217</v>
      </c>
      <c r="L2" t="s">
        <v>6</v>
      </c>
      <c r="N2" t="s">
        <v>14</v>
      </c>
      <c r="O2" t="s">
        <v>376</v>
      </c>
    </row>
    <row r="3" spans="1:15" x14ac:dyDescent="0.3">
      <c r="A3" s="8" t="s">
        <v>192</v>
      </c>
      <c r="B3" s="8" t="s">
        <v>377</v>
      </c>
      <c r="D3" t="s">
        <v>10</v>
      </c>
      <c r="E3" t="s">
        <v>113</v>
      </c>
      <c r="F3">
        <v>2027</v>
      </c>
      <c r="G3" t="s">
        <v>8</v>
      </c>
      <c r="H3" t="s">
        <v>378</v>
      </c>
      <c r="I3" t="s">
        <v>379</v>
      </c>
      <c r="J3" t="s">
        <v>380</v>
      </c>
      <c r="K3" t="s">
        <v>381</v>
      </c>
      <c r="L3" t="s">
        <v>5</v>
      </c>
      <c r="N3" t="s">
        <v>15</v>
      </c>
      <c r="O3" t="s">
        <v>376</v>
      </c>
    </row>
    <row r="4" spans="1:15" x14ac:dyDescent="0.3">
      <c r="A4" s="8" t="s">
        <v>382</v>
      </c>
      <c r="B4" s="8" t="s">
        <v>383</v>
      </c>
      <c r="D4" t="s">
        <v>8</v>
      </c>
      <c r="E4" t="s">
        <v>384</v>
      </c>
      <c r="F4">
        <v>2028</v>
      </c>
      <c r="G4" t="s">
        <v>9</v>
      </c>
      <c r="H4" t="s">
        <v>385</v>
      </c>
      <c r="I4" t="s">
        <v>176</v>
      </c>
      <c r="L4" t="s">
        <v>4</v>
      </c>
      <c r="N4" t="s">
        <v>16</v>
      </c>
      <c r="O4" t="s">
        <v>376</v>
      </c>
    </row>
    <row r="5" spans="1:15" ht="28.8" x14ac:dyDescent="0.3">
      <c r="A5" s="8" t="s">
        <v>386</v>
      </c>
      <c r="B5" s="8" t="s">
        <v>387</v>
      </c>
      <c r="D5" t="s">
        <v>12</v>
      </c>
      <c r="E5" t="s">
        <v>388</v>
      </c>
      <c r="F5">
        <v>2029</v>
      </c>
      <c r="G5" t="s">
        <v>10</v>
      </c>
      <c r="I5" t="s">
        <v>389</v>
      </c>
      <c r="N5" t="s">
        <v>17</v>
      </c>
      <c r="O5" t="s">
        <v>376</v>
      </c>
    </row>
    <row r="6" spans="1:15" x14ac:dyDescent="0.3">
      <c r="A6" s="8" t="s">
        <v>194</v>
      </c>
      <c r="B6" s="8" t="s">
        <v>390</v>
      </c>
      <c r="D6" t="s">
        <v>11</v>
      </c>
      <c r="E6" t="s">
        <v>114</v>
      </c>
      <c r="F6">
        <v>2030</v>
      </c>
      <c r="G6" t="s">
        <v>11</v>
      </c>
      <c r="N6" t="s">
        <v>18</v>
      </c>
      <c r="O6" t="s">
        <v>376</v>
      </c>
    </row>
    <row r="7" spans="1:15" x14ac:dyDescent="0.3">
      <c r="A7" s="8" t="s">
        <v>179</v>
      </c>
      <c r="B7" s="8"/>
      <c r="D7" t="s">
        <v>13</v>
      </c>
      <c r="E7" t="s">
        <v>391</v>
      </c>
      <c r="G7" t="s">
        <v>12</v>
      </c>
      <c r="N7" t="s">
        <v>19</v>
      </c>
      <c r="O7" t="s">
        <v>392</v>
      </c>
    </row>
    <row r="8" spans="1:15" x14ac:dyDescent="0.3">
      <c r="A8" s="8" t="s">
        <v>393</v>
      </c>
      <c r="B8" s="8"/>
      <c r="D8" t="s">
        <v>9</v>
      </c>
      <c r="E8" t="s">
        <v>112</v>
      </c>
      <c r="G8" t="s">
        <v>13</v>
      </c>
      <c r="N8" t="s">
        <v>20</v>
      </c>
      <c r="O8" t="s">
        <v>392</v>
      </c>
    </row>
    <row r="9" spans="1:15" x14ac:dyDescent="0.3">
      <c r="A9" s="8" t="s">
        <v>180</v>
      </c>
      <c r="B9" s="8"/>
      <c r="E9" t="s">
        <v>115</v>
      </c>
      <c r="N9" t="s">
        <v>21</v>
      </c>
      <c r="O9" t="s">
        <v>392</v>
      </c>
    </row>
    <row r="10" spans="1:15" x14ac:dyDescent="0.3">
      <c r="A10" s="8" t="s">
        <v>196</v>
      </c>
      <c r="B10" s="8"/>
      <c r="N10" t="s">
        <v>22</v>
      </c>
      <c r="O10" t="s">
        <v>392</v>
      </c>
    </row>
    <row r="11" spans="1:15" x14ac:dyDescent="0.3">
      <c r="A11" s="8" t="s">
        <v>394</v>
      </c>
      <c r="B11" s="8"/>
    </row>
    <row r="12" spans="1:15" x14ac:dyDescent="0.3">
      <c r="A12" s="8"/>
      <c r="B12" s="8"/>
    </row>
    <row r="13" spans="1:15" x14ac:dyDescent="0.3">
      <c r="A13" s="8" t="s">
        <v>395</v>
      </c>
      <c r="B13" s="8" t="s">
        <v>396</v>
      </c>
    </row>
    <row r="14" spans="1:15" x14ac:dyDescent="0.3">
      <c r="A14" s="8" t="s">
        <v>397</v>
      </c>
      <c r="B14" s="8" t="s">
        <v>398</v>
      </c>
    </row>
    <row r="15" spans="1:15" x14ac:dyDescent="0.3">
      <c r="A15" s="8" t="s">
        <v>399</v>
      </c>
      <c r="B15" s="8" t="s">
        <v>400</v>
      </c>
    </row>
    <row r="16" spans="1:15" x14ac:dyDescent="0.3">
      <c r="A16" s="8"/>
      <c r="B16" s="8" t="s">
        <v>401</v>
      </c>
    </row>
    <row r="17" spans="1:2" x14ac:dyDescent="0.3">
      <c r="A17" s="8"/>
      <c r="B17" s="8" t="s">
        <v>402</v>
      </c>
    </row>
    <row r="18" spans="1:2" x14ac:dyDescent="0.3">
      <c r="A18" s="8"/>
      <c r="B18" s="8" t="s">
        <v>403</v>
      </c>
    </row>
    <row r="19" spans="1:2" x14ac:dyDescent="0.3">
      <c r="A19" s="8" t="s">
        <v>404</v>
      </c>
      <c r="B19" s="8"/>
    </row>
    <row r="20" spans="1:2" x14ac:dyDescent="0.3">
      <c r="A20" s="8" t="s">
        <v>405</v>
      </c>
      <c r="B20" s="8"/>
    </row>
    <row r="21" spans="1:2" x14ac:dyDescent="0.3">
      <c r="A21" t="s">
        <v>406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M87"/>
  <sheetViews>
    <sheetView workbookViewId="0"/>
  </sheetViews>
  <sheetFormatPr defaultRowHeight="14.4" x14ac:dyDescent="0.3"/>
  <cols>
    <col min="1" max="1" width="14" customWidth="1"/>
    <col min="2" max="2" width="11" customWidth="1"/>
    <col min="3" max="3" width="10" customWidth="1"/>
    <col min="4" max="4" width="15" customWidth="1"/>
    <col min="5" max="5" width="14" customWidth="1"/>
    <col min="6" max="6" width="12" customWidth="1"/>
    <col min="7" max="7" width="11" customWidth="1"/>
    <col min="8" max="8" width="9" customWidth="1"/>
    <col min="9" max="9" width="10" customWidth="1"/>
    <col min="10" max="10" width="13" customWidth="1"/>
    <col min="11" max="11" width="12" customWidth="1"/>
    <col min="12" max="12" width="13" customWidth="1"/>
    <col min="13" max="13" width="15" customWidth="1"/>
  </cols>
  <sheetData>
    <row r="1" spans="1:13" ht="19.8" x14ac:dyDescent="0.45">
      <c r="A1" s="52" t="s">
        <v>409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3">
      <c r="A2" s="51" t="s">
        <v>410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3" ht="15" x14ac:dyDescent="0.35">
      <c r="A3" s="15" t="s">
        <v>31</v>
      </c>
      <c r="B3" s="15" t="s">
        <v>189</v>
      </c>
      <c r="C3" s="15" t="s">
        <v>411</v>
      </c>
      <c r="D3" s="15" t="s">
        <v>412</v>
      </c>
      <c r="E3" s="15" t="s">
        <v>413</v>
      </c>
      <c r="F3" s="15" t="s">
        <v>414</v>
      </c>
      <c r="G3" s="15" t="s">
        <v>415</v>
      </c>
      <c r="H3" s="15" t="s">
        <v>416</v>
      </c>
      <c r="I3" s="15" t="s">
        <v>417</v>
      </c>
      <c r="J3" s="15" t="s">
        <v>418</v>
      </c>
      <c r="K3" s="15" t="s">
        <v>419</v>
      </c>
      <c r="L3" s="15" t="s">
        <v>420</v>
      </c>
      <c r="M3" s="15" t="s">
        <v>421</v>
      </c>
    </row>
    <row r="4" spans="1:13" x14ac:dyDescent="0.3">
      <c r="A4" s="12" t="s">
        <v>7</v>
      </c>
      <c r="B4" s="16">
        <v>45658</v>
      </c>
      <c r="C4" s="12" t="s">
        <v>422</v>
      </c>
      <c r="D4" s="12">
        <v>22</v>
      </c>
      <c r="E4" s="12" t="e">
        <f>COUNTIFS(#REF!,$A4,#REF!,"&lt;="&amp;EOMONTH($B4,0))-COUNTIFS(#REF!,$A4,#REF!,"&lt;="&amp;EOMONTH($B4,0),#REF!,"Terminated",#REF!,"&lt;"&amp;$B4)</f>
        <v>#REF!</v>
      </c>
      <c r="F4" s="12" t="e">
        <f>COUNTIFS(#REF!,$A4,#REF!,TEXT($B4,"yyyy-mm"),#REF!,"Present")</f>
        <v>#REF!</v>
      </c>
      <c r="G4" s="12" t="e">
        <f>COUNTIFS(#REF!,$A4,#REF!,TEXT($B4,"yyyy-mm"),#REF!,"Absent")</f>
        <v>#REF!</v>
      </c>
      <c r="H4" s="12" t="e">
        <f>COUNTIFS(#REF!,$A4,#REF!,TEXT($B4,"yyyy-mm"),#REF!,"Late")</f>
        <v>#REF!</v>
      </c>
      <c r="I4" s="12" t="e">
        <f>COUNTIFS(#REF!,$A4,#REF!,TEXT($B4,"yyyy-mm"),#REF!,"Leave")</f>
        <v>#REF!</v>
      </c>
      <c r="J4" s="12" t="e">
        <f>SUMIFS(#REF!,#REF!,$A4,#REF!,TEXT($B4,"yyyy-mm"))</f>
        <v>#REF!</v>
      </c>
      <c r="K4" s="12" t="e">
        <f>COUNTIFS(#REF!,$A4,#REF!,TEXT($B4,"yyyy-mm"))</f>
        <v>#REF!</v>
      </c>
      <c r="L4" s="17" t="str">
        <f t="shared" ref="L4:L35" si="0">IFERROR(($F4+$H4)/$K4,"")</f>
        <v/>
      </c>
      <c r="M4" s="17" t="str">
        <f t="shared" ref="M4:M35" si="1">IFERROR($G4/$K4,"")</f>
        <v/>
      </c>
    </row>
    <row r="5" spans="1:13" x14ac:dyDescent="0.3">
      <c r="A5" s="12" t="s">
        <v>7</v>
      </c>
      <c r="B5" s="16">
        <v>45689</v>
      </c>
      <c r="C5" s="12" t="s">
        <v>423</v>
      </c>
      <c r="D5" s="12">
        <v>20</v>
      </c>
      <c r="E5" s="12" t="e">
        <f>COUNTIFS(#REF!,$A5,#REF!,"&lt;="&amp;EOMONTH($B5,0))-COUNTIFS(#REF!,$A5,#REF!,"&lt;="&amp;EOMONTH($B5,0),#REF!,"Terminated",#REF!,"&lt;"&amp;$B5)</f>
        <v>#REF!</v>
      </c>
      <c r="F5" s="12" t="e">
        <f>COUNTIFS(#REF!,$A5,#REF!,TEXT($B5,"yyyy-mm"),#REF!,"Present")</f>
        <v>#REF!</v>
      </c>
      <c r="G5" s="12" t="e">
        <f>COUNTIFS(#REF!,$A5,#REF!,TEXT($B5,"yyyy-mm"),#REF!,"Absent")</f>
        <v>#REF!</v>
      </c>
      <c r="H5" s="12" t="e">
        <f>COUNTIFS(#REF!,$A5,#REF!,TEXT($B5,"yyyy-mm"),#REF!,"Late")</f>
        <v>#REF!</v>
      </c>
      <c r="I5" s="12" t="e">
        <f>COUNTIFS(#REF!,$A5,#REF!,TEXT($B5,"yyyy-mm"),#REF!,"Leave")</f>
        <v>#REF!</v>
      </c>
      <c r="J5" s="12" t="e">
        <f>SUMIFS(#REF!,#REF!,$A5,#REF!,TEXT($B5,"yyyy-mm"))</f>
        <v>#REF!</v>
      </c>
      <c r="K5" s="12" t="e">
        <f>COUNTIFS(#REF!,$A5,#REF!,TEXT($B5,"yyyy-mm"))</f>
        <v>#REF!</v>
      </c>
      <c r="L5" s="17" t="str">
        <f t="shared" si="0"/>
        <v/>
      </c>
      <c r="M5" s="17" t="str">
        <f t="shared" si="1"/>
        <v/>
      </c>
    </row>
    <row r="6" spans="1:13" x14ac:dyDescent="0.3">
      <c r="A6" s="12" t="s">
        <v>7</v>
      </c>
      <c r="B6" s="16">
        <v>45717</v>
      </c>
      <c r="C6" s="12" t="s">
        <v>424</v>
      </c>
      <c r="D6" s="12">
        <v>22</v>
      </c>
      <c r="E6" s="12" t="e">
        <f>COUNTIFS(#REF!,$A6,#REF!,"&lt;="&amp;EOMONTH($B6,0))-COUNTIFS(#REF!,$A6,#REF!,"&lt;="&amp;EOMONTH($B6,0),#REF!,"Terminated",#REF!,"&lt;"&amp;$B6)</f>
        <v>#REF!</v>
      </c>
      <c r="F6" s="12" t="e">
        <f>COUNTIFS(#REF!,$A6,#REF!,TEXT($B6,"yyyy-mm"),#REF!,"Present")</f>
        <v>#REF!</v>
      </c>
      <c r="G6" s="12" t="e">
        <f>COUNTIFS(#REF!,$A6,#REF!,TEXT($B6,"yyyy-mm"),#REF!,"Absent")</f>
        <v>#REF!</v>
      </c>
      <c r="H6" s="12" t="e">
        <f>COUNTIFS(#REF!,$A6,#REF!,TEXT($B6,"yyyy-mm"),#REF!,"Late")</f>
        <v>#REF!</v>
      </c>
      <c r="I6" s="12" t="e">
        <f>COUNTIFS(#REF!,$A6,#REF!,TEXT($B6,"yyyy-mm"),#REF!,"Leave")</f>
        <v>#REF!</v>
      </c>
      <c r="J6" s="12" t="e">
        <f>SUMIFS(#REF!,#REF!,$A6,#REF!,TEXT($B6,"yyyy-mm"))</f>
        <v>#REF!</v>
      </c>
      <c r="K6" s="12" t="e">
        <f>COUNTIFS(#REF!,$A6,#REF!,TEXT($B6,"yyyy-mm"))</f>
        <v>#REF!</v>
      </c>
      <c r="L6" s="17" t="str">
        <f t="shared" si="0"/>
        <v/>
      </c>
      <c r="M6" s="17" t="str">
        <f t="shared" si="1"/>
        <v/>
      </c>
    </row>
    <row r="7" spans="1:13" x14ac:dyDescent="0.3">
      <c r="A7" s="12" t="s">
        <v>7</v>
      </c>
      <c r="B7" s="16">
        <v>45748</v>
      </c>
      <c r="C7" s="12" t="s">
        <v>425</v>
      </c>
      <c r="D7" s="12">
        <v>22</v>
      </c>
      <c r="E7" s="12" t="e">
        <f>COUNTIFS(#REF!,$A7,#REF!,"&lt;="&amp;EOMONTH($B7,0))-COUNTIFS(#REF!,$A7,#REF!,"&lt;="&amp;EOMONTH($B7,0),#REF!,"Terminated",#REF!,"&lt;"&amp;$B7)</f>
        <v>#REF!</v>
      </c>
      <c r="F7" s="12" t="e">
        <f t="shared" ref="F7:F15" si="2">MAX(0,$K7-$G7-$H7-$I7)</f>
        <v>#REF!</v>
      </c>
      <c r="G7" s="12" t="e">
        <f>ROUND($K7*0.0109,0)</f>
        <v>#REF!</v>
      </c>
      <c r="H7" s="12" t="e">
        <f>ROUND($K7*0.0347,0)</f>
        <v>#REF!</v>
      </c>
      <c r="I7" s="12" t="e">
        <f>ROUND($K7*0.0167,0)</f>
        <v>#REF!</v>
      </c>
      <c r="J7" s="12" t="e">
        <f>ROUND($E7*5.17,1)</f>
        <v>#REF!</v>
      </c>
      <c r="K7" s="12" t="e">
        <f t="shared" ref="K7:K15" si="3">ROUND(E7*D7,0)</f>
        <v>#REF!</v>
      </c>
      <c r="L7" s="17" t="str">
        <f t="shared" si="0"/>
        <v/>
      </c>
      <c r="M7" s="17" t="str">
        <f t="shared" si="1"/>
        <v/>
      </c>
    </row>
    <row r="8" spans="1:13" x14ac:dyDescent="0.3">
      <c r="A8" s="12" t="s">
        <v>7</v>
      </c>
      <c r="B8" s="16">
        <v>45778</v>
      </c>
      <c r="C8" s="12" t="s">
        <v>426</v>
      </c>
      <c r="D8" s="12">
        <v>21</v>
      </c>
      <c r="E8" s="12" t="e">
        <f>COUNTIFS(#REF!,$A8,#REF!,"&lt;="&amp;EOMONTH($B8,0))-COUNTIFS(#REF!,$A8,#REF!,"&lt;="&amp;EOMONTH($B8,0),#REF!,"Terminated",#REF!,"&lt;"&amp;$B8)</f>
        <v>#REF!</v>
      </c>
      <c r="F8" s="12" t="e">
        <f t="shared" si="2"/>
        <v>#REF!</v>
      </c>
      <c r="G8" s="12" t="e">
        <f>ROUND($K8*0.0235,0)</f>
        <v>#REF!</v>
      </c>
      <c r="H8" s="12" t="e">
        <f>ROUND($K8*0.034,0)</f>
        <v>#REF!</v>
      </c>
      <c r="I8" s="12" t="e">
        <f>ROUND($K8*0.0124,0)</f>
        <v>#REF!</v>
      </c>
      <c r="J8" s="12" t="e">
        <f>ROUND($E8*4.33,1)</f>
        <v>#REF!</v>
      </c>
      <c r="K8" s="12" t="e">
        <f t="shared" si="3"/>
        <v>#REF!</v>
      </c>
      <c r="L8" s="17" t="str">
        <f t="shared" si="0"/>
        <v/>
      </c>
      <c r="M8" s="17" t="str">
        <f t="shared" si="1"/>
        <v/>
      </c>
    </row>
    <row r="9" spans="1:13" x14ac:dyDescent="0.3">
      <c r="A9" s="12" t="s">
        <v>7</v>
      </c>
      <c r="B9" s="16">
        <v>45809</v>
      </c>
      <c r="C9" s="12" t="s">
        <v>427</v>
      </c>
      <c r="D9" s="12">
        <v>22</v>
      </c>
      <c r="E9" s="12" t="e">
        <f>COUNTIFS(#REF!,$A9,#REF!,"&lt;="&amp;EOMONTH($B9,0))-COUNTIFS(#REF!,$A9,#REF!,"&lt;="&amp;EOMONTH($B9,0),#REF!,"Terminated",#REF!,"&lt;"&amp;$B9)</f>
        <v>#REF!</v>
      </c>
      <c r="F9" s="12" t="e">
        <f t="shared" si="2"/>
        <v>#REF!</v>
      </c>
      <c r="G9" s="12" t="e">
        <f>ROUND($K9*0.0288,0)</f>
        <v>#REF!</v>
      </c>
      <c r="H9" s="12" t="e">
        <f>ROUND($K9*0.032,0)</f>
        <v>#REF!</v>
      </c>
      <c r="I9" s="12" t="e">
        <f>ROUND($K9*0.0256,0)</f>
        <v>#REF!</v>
      </c>
      <c r="J9" s="12" t="e">
        <f>ROUND($E9*4.04,1)</f>
        <v>#REF!</v>
      </c>
      <c r="K9" s="12" t="e">
        <f t="shared" si="3"/>
        <v>#REF!</v>
      </c>
      <c r="L9" s="17" t="str">
        <f t="shared" si="0"/>
        <v/>
      </c>
      <c r="M9" s="17" t="str">
        <f t="shared" si="1"/>
        <v/>
      </c>
    </row>
    <row r="10" spans="1:13" x14ac:dyDescent="0.3">
      <c r="A10" s="12" t="s">
        <v>7</v>
      </c>
      <c r="B10" s="16">
        <v>45839</v>
      </c>
      <c r="C10" s="12" t="s">
        <v>428</v>
      </c>
      <c r="D10" s="12">
        <v>23</v>
      </c>
      <c r="E10" s="12" t="e">
        <f>COUNTIFS(#REF!,$A10,#REF!,"&lt;="&amp;EOMONTH($B10,0))-COUNTIFS(#REF!,$A10,#REF!,"&lt;="&amp;EOMONTH($B10,0),#REF!,"Terminated",#REF!,"&lt;"&amp;$B10)</f>
        <v>#REF!</v>
      </c>
      <c r="F10" s="12" t="e">
        <f t="shared" si="2"/>
        <v>#REF!</v>
      </c>
      <c r="G10" s="12" t="e">
        <f>ROUND($K10*0.0293,0)</f>
        <v>#REF!</v>
      </c>
      <c r="H10" s="12" t="e">
        <f>ROUND($K10*0.0181,0)</f>
        <v>#REF!</v>
      </c>
      <c r="I10" s="12" t="e">
        <f>ROUND($K10*0.0254,0)</f>
        <v>#REF!</v>
      </c>
      <c r="J10" s="12" t="e">
        <f>ROUND($E10*5.77,1)</f>
        <v>#REF!</v>
      </c>
      <c r="K10" s="12" t="e">
        <f t="shared" si="3"/>
        <v>#REF!</v>
      </c>
      <c r="L10" s="17" t="str">
        <f t="shared" si="0"/>
        <v/>
      </c>
      <c r="M10" s="17" t="str">
        <f t="shared" si="1"/>
        <v/>
      </c>
    </row>
    <row r="11" spans="1:13" x14ac:dyDescent="0.3">
      <c r="A11" s="12" t="s">
        <v>7</v>
      </c>
      <c r="B11" s="16">
        <v>45870</v>
      </c>
      <c r="C11" s="12" t="s">
        <v>429</v>
      </c>
      <c r="D11" s="12">
        <v>21</v>
      </c>
      <c r="E11" s="12" t="e">
        <f>COUNTIFS(#REF!,$A11,#REF!,"&lt;="&amp;EOMONTH($B11,0))-COUNTIFS(#REF!,$A11,#REF!,"&lt;="&amp;EOMONTH($B11,0),#REF!,"Terminated",#REF!,"&lt;"&amp;$B11)</f>
        <v>#REF!</v>
      </c>
      <c r="F11" s="12" t="e">
        <f t="shared" si="2"/>
        <v>#REF!</v>
      </c>
      <c r="G11" s="12" t="e">
        <f>ROUND($K11*0.033,0)</f>
        <v>#REF!</v>
      </c>
      <c r="H11" s="12" t="e">
        <f>ROUND($K11*0.0156,0)</f>
        <v>#REF!</v>
      </c>
      <c r="I11" s="12" t="e">
        <f>ROUND($K11*0.0197,0)</f>
        <v>#REF!</v>
      </c>
      <c r="J11" s="12" t="e">
        <f>ROUND($E11*3.34,1)</f>
        <v>#REF!</v>
      </c>
      <c r="K11" s="12" t="e">
        <f t="shared" si="3"/>
        <v>#REF!</v>
      </c>
      <c r="L11" s="17" t="str">
        <f t="shared" si="0"/>
        <v/>
      </c>
      <c r="M11" s="17" t="str">
        <f t="shared" si="1"/>
        <v/>
      </c>
    </row>
    <row r="12" spans="1:13" x14ac:dyDescent="0.3">
      <c r="A12" s="12" t="s">
        <v>7</v>
      </c>
      <c r="B12" s="16">
        <v>45901</v>
      </c>
      <c r="C12" s="12" t="s">
        <v>430</v>
      </c>
      <c r="D12" s="12">
        <v>22</v>
      </c>
      <c r="E12" s="12" t="e">
        <f>COUNTIFS(#REF!,$A12,#REF!,"&lt;="&amp;EOMONTH($B12,0))-COUNTIFS(#REF!,$A12,#REF!,"&lt;="&amp;EOMONTH($B12,0),#REF!,"Terminated",#REF!,"&lt;"&amp;$B12)</f>
        <v>#REF!</v>
      </c>
      <c r="F12" s="12" t="e">
        <f t="shared" si="2"/>
        <v>#REF!</v>
      </c>
      <c r="G12" s="12" t="e">
        <f>ROUND($K12*0.0315,0)</f>
        <v>#REF!</v>
      </c>
      <c r="H12" s="12" t="e">
        <f>ROUND($K12*0.0316,0)</f>
        <v>#REF!</v>
      </c>
      <c r="I12" s="12" t="e">
        <f>ROUND($K12*0.0175,0)</f>
        <v>#REF!</v>
      </c>
      <c r="J12" s="12" t="e">
        <f>ROUND($E12*2.58,1)</f>
        <v>#REF!</v>
      </c>
      <c r="K12" s="12" t="e">
        <f t="shared" si="3"/>
        <v>#REF!</v>
      </c>
      <c r="L12" s="17" t="str">
        <f t="shared" si="0"/>
        <v/>
      </c>
      <c r="M12" s="17" t="str">
        <f t="shared" si="1"/>
        <v/>
      </c>
    </row>
    <row r="13" spans="1:13" x14ac:dyDescent="0.3">
      <c r="A13" s="12" t="s">
        <v>7</v>
      </c>
      <c r="B13" s="16">
        <v>45931</v>
      </c>
      <c r="C13" s="12" t="s">
        <v>431</v>
      </c>
      <c r="D13" s="12">
        <v>22</v>
      </c>
      <c r="E13" s="12" t="e">
        <f>COUNTIFS(#REF!,$A13,#REF!,"&lt;="&amp;EOMONTH($B13,0))-COUNTIFS(#REF!,$A13,#REF!,"&lt;="&amp;EOMONTH($B13,0),#REF!,"Terminated",#REF!,"&lt;"&amp;$B13)</f>
        <v>#REF!</v>
      </c>
      <c r="F13" s="12" t="e">
        <f t="shared" si="2"/>
        <v>#REF!</v>
      </c>
      <c r="G13" s="12" t="e">
        <f>ROUND($K13*0.0104,0)</f>
        <v>#REF!</v>
      </c>
      <c r="H13" s="12" t="e">
        <f>ROUND($K13*0.035,0)</f>
        <v>#REF!</v>
      </c>
      <c r="I13" s="12" t="e">
        <f>ROUND($K13*0.026,0)</f>
        <v>#REF!</v>
      </c>
      <c r="J13" s="12" t="e">
        <f>ROUND($E13*3.2,1)</f>
        <v>#REF!</v>
      </c>
      <c r="K13" s="12" t="e">
        <f t="shared" si="3"/>
        <v>#REF!</v>
      </c>
      <c r="L13" s="17" t="str">
        <f t="shared" si="0"/>
        <v/>
      </c>
      <c r="M13" s="17" t="str">
        <f t="shared" si="1"/>
        <v/>
      </c>
    </row>
    <row r="14" spans="1:13" x14ac:dyDescent="0.3">
      <c r="A14" s="12" t="s">
        <v>7</v>
      </c>
      <c r="B14" s="16">
        <v>45962</v>
      </c>
      <c r="C14" s="12" t="s">
        <v>432</v>
      </c>
      <c r="D14" s="12">
        <v>21</v>
      </c>
      <c r="E14" s="12" t="e">
        <f>COUNTIFS(#REF!,$A14,#REF!,"&lt;="&amp;EOMONTH($B14,0))-COUNTIFS(#REF!,$A14,#REF!,"&lt;="&amp;EOMONTH($B14,0),#REF!,"Terminated",#REF!,"&lt;"&amp;$B14)</f>
        <v>#REF!</v>
      </c>
      <c r="F14" s="12" t="e">
        <f t="shared" si="2"/>
        <v>#REF!</v>
      </c>
      <c r="G14" s="12" t="e">
        <f>ROUND($K14*0.0106,0)</f>
        <v>#REF!</v>
      </c>
      <c r="H14" s="12" t="e">
        <f>ROUND($K14*0.0383,0)</f>
        <v>#REF!</v>
      </c>
      <c r="I14" s="12" t="e">
        <f>ROUND($K14*0.0195,0)</f>
        <v>#REF!</v>
      </c>
      <c r="J14" s="12" t="e">
        <f>ROUND($E14*3.03,1)</f>
        <v>#REF!</v>
      </c>
      <c r="K14" s="12" t="e">
        <f t="shared" si="3"/>
        <v>#REF!</v>
      </c>
      <c r="L14" s="17" t="str">
        <f t="shared" si="0"/>
        <v/>
      </c>
      <c r="M14" s="17" t="str">
        <f t="shared" si="1"/>
        <v/>
      </c>
    </row>
    <row r="15" spans="1:13" x14ac:dyDescent="0.3">
      <c r="A15" s="12" t="s">
        <v>7</v>
      </c>
      <c r="B15" s="16">
        <v>45992</v>
      </c>
      <c r="C15" s="12" t="s">
        <v>433</v>
      </c>
      <c r="D15" s="12">
        <v>23</v>
      </c>
      <c r="E15" s="12" t="e">
        <f>COUNTIFS(#REF!,$A15,#REF!,"&lt;="&amp;EOMONTH($B15,0))-COUNTIFS(#REF!,$A15,#REF!,"&lt;="&amp;EOMONTH($B15,0),#REF!,"Terminated",#REF!,"&lt;"&amp;$B15)</f>
        <v>#REF!</v>
      </c>
      <c r="F15" s="12" t="e">
        <f t="shared" si="2"/>
        <v>#REF!</v>
      </c>
      <c r="G15" s="12" t="e">
        <f>ROUND($K15*0.022,0)</f>
        <v>#REF!</v>
      </c>
      <c r="H15" s="12" t="e">
        <f>ROUND($K15*0.0254,0)</f>
        <v>#REF!</v>
      </c>
      <c r="I15" s="12" t="e">
        <f>ROUND($K15*0.0256,0)</f>
        <v>#REF!</v>
      </c>
      <c r="J15" s="12" t="e">
        <f>ROUND($E15*3.18,1)</f>
        <v>#REF!</v>
      </c>
      <c r="K15" s="12" t="e">
        <f t="shared" si="3"/>
        <v>#REF!</v>
      </c>
      <c r="L15" s="17" t="str">
        <f t="shared" si="0"/>
        <v/>
      </c>
      <c r="M15" s="17" t="str">
        <f t="shared" si="1"/>
        <v/>
      </c>
    </row>
    <row r="16" spans="1:13" x14ac:dyDescent="0.3">
      <c r="A16" s="12" t="s">
        <v>8</v>
      </c>
      <c r="B16" s="16">
        <v>45658</v>
      </c>
      <c r="C16" s="12" t="s">
        <v>422</v>
      </c>
      <c r="D16" s="12">
        <v>22</v>
      </c>
      <c r="E16" s="12" t="e">
        <f>COUNTIFS(#REF!,$A16,#REF!,"&lt;="&amp;EOMONTH($B16,0))-COUNTIFS(#REF!,$A16,#REF!,"&lt;="&amp;EOMONTH($B16,0),#REF!,"Terminated",#REF!,"&lt;"&amp;$B16)</f>
        <v>#REF!</v>
      </c>
      <c r="F16" s="12" t="e">
        <f>COUNTIFS(#REF!,$A16,#REF!,TEXT($B16,"yyyy-mm"),#REF!,"Present")</f>
        <v>#REF!</v>
      </c>
      <c r="G16" s="12" t="e">
        <f>COUNTIFS(#REF!,$A16,#REF!,TEXT($B16,"yyyy-mm"),#REF!,"Absent")</f>
        <v>#REF!</v>
      </c>
      <c r="H16" s="12" t="e">
        <f>COUNTIFS(#REF!,$A16,#REF!,TEXT($B16,"yyyy-mm"),#REF!,"Late")</f>
        <v>#REF!</v>
      </c>
      <c r="I16" s="12" t="e">
        <f>COUNTIFS(#REF!,$A16,#REF!,TEXT($B16,"yyyy-mm"),#REF!,"Leave")</f>
        <v>#REF!</v>
      </c>
      <c r="J16" s="12" t="e">
        <f>SUMIFS(#REF!,#REF!,$A16,#REF!,TEXT($B16,"yyyy-mm"))</f>
        <v>#REF!</v>
      </c>
      <c r="K16" s="12" t="e">
        <f>COUNTIFS(#REF!,$A16,#REF!,TEXT($B16,"yyyy-mm"))</f>
        <v>#REF!</v>
      </c>
      <c r="L16" s="17" t="str">
        <f t="shared" si="0"/>
        <v/>
      </c>
      <c r="M16" s="17" t="str">
        <f t="shared" si="1"/>
        <v/>
      </c>
    </row>
    <row r="17" spans="1:13" x14ac:dyDescent="0.3">
      <c r="A17" s="12" t="s">
        <v>8</v>
      </c>
      <c r="B17" s="16">
        <v>45689</v>
      </c>
      <c r="C17" s="12" t="s">
        <v>423</v>
      </c>
      <c r="D17" s="12">
        <v>20</v>
      </c>
      <c r="E17" s="12" t="e">
        <f>COUNTIFS(#REF!,$A17,#REF!,"&lt;="&amp;EOMONTH($B17,0))-COUNTIFS(#REF!,$A17,#REF!,"&lt;="&amp;EOMONTH($B17,0),#REF!,"Terminated",#REF!,"&lt;"&amp;$B17)</f>
        <v>#REF!</v>
      </c>
      <c r="F17" s="12" t="e">
        <f>COUNTIFS(#REF!,$A17,#REF!,TEXT($B17,"yyyy-mm"),#REF!,"Present")</f>
        <v>#REF!</v>
      </c>
      <c r="G17" s="12" t="e">
        <f>COUNTIFS(#REF!,$A17,#REF!,TEXT($B17,"yyyy-mm"),#REF!,"Absent")</f>
        <v>#REF!</v>
      </c>
      <c r="H17" s="12" t="e">
        <f>COUNTIFS(#REF!,$A17,#REF!,TEXT($B17,"yyyy-mm"),#REF!,"Late")</f>
        <v>#REF!</v>
      </c>
      <c r="I17" s="12" t="e">
        <f>COUNTIFS(#REF!,$A17,#REF!,TEXT($B17,"yyyy-mm"),#REF!,"Leave")</f>
        <v>#REF!</v>
      </c>
      <c r="J17" s="12" t="e">
        <f>SUMIFS(#REF!,#REF!,$A17,#REF!,TEXT($B17,"yyyy-mm"))</f>
        <v>#REF!</v>
      </c>
      <c r="K17" s="12" t="e">
        <f>COUNTIFS(#REF!,$A17,#REF!,TEXT($B17,"yyyy-mm"))</f>
        <v>#REF!</v>
      </c>
      <c r="L17" s="17" t="str">
        <f t="shared" si="0"/>
        <v/>
      </c>
      <c r="M17" s="17" t="str">
        <f t="shared" si="1"/>
        <v/>
      </c>
    </row>
    <row r="18" spans="1:13" x14ac:dyDescent="0.3">
      <c r="A18" s="12" t="s">
        <v>8</v>
      </c>
      <c r="B18" s="16">
        <v>45717</v>
      </c>
      <c r="C18" s="12" t="s">
        <v>424</v>
      </c>
      <c r="D18" s="12">
        <v>22</v>
      </c>
      <c r="E18" s="12" t="e">
        <f>COUNTIFS(#REF!,$A18,#REF!,"&lt;="&amp;EOMONTH($B18,0))-COUNTIFS(#REF!,$A18,#REF!,"&lt;="&amp;EOMONTH($B18,0),#REF!,"Terminated",#REF!,"&lt;"&amp;$B18)</f>
        <v>#REF!</v>
      </c>
      <c r="F18" s="12" t="e">
        <f>COUNTIFS(#REF!,$A18,#REF!,TEXT($B18,"yyyy-mm"),#REF!,"Present")</f>
        <v>#REF!</v>
      </c>
      <c r="G18" s="12" t="e">
        <f>COUNTIFS(#REF!,$A18,#REF!,TEXT($B18,"yyyy-mm"),#REF!,"Absent")</f>
        <v>#REF!</v>
      </c>
      <c r="H18" s="12" t="e">
        <f>COUNTIFS(#REF!,$A18,#REF!,TEXT($B18,"yyyy-mm"),#REF!,"Late")</f>
        <v>#REF!</v>
      </c>
      <c r="I18" s="12" t="e">
        <f>COUNTIFS(#REF!,$A18,#REF!,TEXT($B18,"yyyy-mm"),#REF!,"Leave")</f>
        <v>#REF!</v>
      </c>
      <c r="J18" s="12" t="e">
        <f>SUMIFS(#REF!,#REF!,$A18,#REF!,TEXT($B18,"yyyy-mm"))</f>
        <v>#REF!</v>
      </c>
      <c r="K18" s="12" t="e">
        <f>COUNTIFS(#REF!,$A18,#REF!,TEXT($B18,"yyyy-mm"))</f>
        <v>#REF!</v>
      </c>
      <c r="L18" s="17" t="str">
        <f t="shared" si="0"/>
        <v/>
      </c>
      <c r="M18" s="17" t="str">
        <f t="shared" si="1"/>
        <v/>
      </c>
    </row>
    <row r="19" spans="1:13" x14ac:dyDescent="0.3">
      <c r="A19" s="12" t="s">
        <v>8</v>
      </c>
      <c r="B19" s="16">
        <v>45748</v>
      </c>
      <c r="C19" s="12" t="s">
        <v>425</v>
      </c>
      <c r="D19" s="12">
        <v>22</v>
      </c>
      <c r="E19" s="12" t="e">
        <f>COUNTIFS(#REF!,$A19,#REF!,"&lt;="&amp;EOMONTH($B19,0))-COUNTIFS(#REF!,$A19,#REF!,"&lt;="&amp;EOMONTH($B19,0),#REF!,"Terminated",#REF!,"&lt;"&amp;$B19)</f>
        <v>#REF!</v>
      </c>
      <c r="F19" s="12" t="e">
        <f t="shared" ref="F19:F27" si="4">MAX(0,$K19-$G19-$H19-$I19)</f>
        <v>#REF!</v>
      </c>
      <c r="G19" s="12" t="e">
        <f>ROUND($K19*0.0202,0)</f>
        <v>#REF!</v>
      </c>
      <c r="H19" s="12" t="e">
        <f>ROUND($K19*0.0338,0)</f>
        <v>#REF!</v>
      </c>
      <c r="I19" s="12" t="e">
        <f>ROUND($K19*0.04,0)</f>
        <v>#REF!</v>
      </c>
      <c r="J19" s="12" t="e">
        <f>ROUND($E19*5.51,1)</f>
        <v>#REF!</v>
      </c>
      <c r="K19" s="12" t="e">
        <f t="shared" ref="K19:K27" si="5">ROUND(E19*D19,0)</f>
        <v>#REF!</v>
      </c>
      <c r="L19" s="17" t="str">
        <f t="shared" si="0"/>
        <v/>
      </c>
      <c r="M19" s="17" t="str">
        <f t="shared" si="1"/>
        <v/>
      </c>
    </row>
    <row r="20" spans="1:13" x14ac:dyDescent="0.3">
      <c r="A20" s="12" t="s">
        <v>8</v>
      </c>
      <c r="B20" s="16">
        <v>45778</v>
      </c>
      <c r="C20" s="12" t="s">
        <v>426</v>
      </c>
      <c r="D20" s="12">
        <v>21</v>
      </c>
      <c r="E20" s="12" t="e">
        <f>COUNTIFS(#REF!,$A20,#REF!,"&lt;="&amp;EOMONTH($B20,0))-COUNTIFS(#REF!,$A20,#REF!,"&lt;="&amp;EOMONTH($B20,0),#REF!,"Terminated",#REF!,"&lt;"&amp;$B20)</f>
        <v>#REF!</v>
      </c>
      <c r="F20" s="12" t="e">
        <f t="shared" si="4"/>
        <v>#REF!</v>
      </c>
      <c r="G20" s="12" t="e">
        <f>ROUND($K20*0.0192,0)</f>
        <v>#REF!</v>
      </c>
      <c r="H20" s="12" t="e">
        <f>ROUND($K20*0.0389,0)</f>
        <v>#REF!</v>
      </c>
      <c r="I20" s="12" t="e">
        <f>ROUND($K20*0.0131,0)</f>
        <v>#REF!</v>
      </c>
      <c r="J20" s="12" t="e">
        <f>ROUND($E20*3.78,1)</f>
        <v>#REF!</v>
      </c>
      <c r="K20" s="12" t="e">
        <f t="shared" si="5"/>
        <v>#REF!</v>
      </c>
      <c r="L20" s="17" t="str">
        <f t="shared" si="0"/>
        <v/>
      </c>
      <c r="M20" s="17" t="str">
        <f t="shared" si="1"/>
        <v/>
      </c>
    </row>
    <row r="21" spans="1:13" x14ac:dyDescent="0.3">
      <c r="A21" s="12" t="s">
        <v>8</v>
      </c>
      <c r="B21" s="16">
        <v>45809</v>
      </c>
      <c r="C21" s="12" t="s">
        <v>427</v>
      </c>
      <c r="D21" s="12">
        <v>22</v>
      </c>
      <c r="E21" s="12" t="e">
        <f>COUNTIFS(#REF!,$A21,#REF!,"&lt;="&amp;EOMONTH($B21,0))-COUNTIFS(#REF!,$A21,#REF!,"&lt;="&amp;EOMONTH($B21,0),#REF!,"Terminated",#REF!,"&lt;"&amp;$B21)</f>
        <v>#REF!</v>
      </c>
      <c r="F21" s="12" t="e">
        <f t="shared" si="4"/>
        <v>#REF!</v>
      </c>
      <c r="G21" s="12" t="e">
        <f>ROUND($K21*0.0375,0)</f>
        <v>#REF!</v>
      </c>
      <c r="H21" s="12" t="e">
        <f>ROUND($K21*0.0289,0)</f>
        <v>#REF!</v>
      </c>
      <c r="I21" s="12" t="e">
        <f>ROUND($K21*0.0141,0)</f>
        <v>#REF!</v>
      </c>
      <c r="J21" s="12" t="e">
        <f>ROUND($E21*5.59,1)</f>
        <v>#REF!</v>
      </c>
      <c r="K21" s="12" t="e">
        <f t="shared" si="5"/>
        <v>#REF!</v>
      </c>
      <c r="L21" s="17" t="str">
        <f t="shared" si="0"/>
        <v/>
      </c>
      <c r="M21" s="17" t="str">
        <f t="shared" si="1"/>
        <v/>
      </c>
    </row>
    <row r="22" spans="1:13" x14ac:dyDescent="0.3">
      <c r="A22" s="12" t="s">
        <v>8</v>
      </c>
      <c r="B22" s="16">
        <v>45839</v>
      </c>
      <c r="C22" s="12" t="s">
        <v>428</v>
      </c>
      <c r="D22" s="12">
        <v>23</v>
      </c>
      <c r="E22" s="12" t="e">
        <f>COUNTIFS(#REF!,$A22,#REF!,"&lt;="&amp;EOMONTH($B22,0))-COUNTIFS(#REF!,$A22,#REF!,"&lt;="&amp;EOMONTH($B22,0),#REF!,"Terminated",#REF!,"&lt;"&amp;$B22)</f>
        <v>#REF!</v>
      </c>
      <c r="F22" s="12" t="e">
        <f t="shared" si="4"/>
        <v>#REF!</v>
      </c>
      <c r="G22" s="12" t="e">
        <f>ROUND($K22*0.0198,0)</f>
        <v>#REF!</v>
      </c>
      <c r="H22" s="12" t="e">
        <f>ROUND($K22*0.0364,0)</f>
        <v>#REF!</v>
      </c>
      <c r="I22" s="12" t="e">
        <f>ROUND($K22*0.0139,0)</f>
        <v>#REF!</v>
      </c>
      <c r="J22" s="12" t="e">
        <f>ROUND($E22*0.5,1)</f>
        <v>#REF!</v>
      </c>
      <c r="K22" s="12" t="e">
        <f t="shared" si="5"/>
        <v>#REF!</v>
      </c>
      <c r="L22" s="17" t="str">
        <f t="shared" si="0"/>
        <v/>
      </c>
      <c r="M22" s="17" t="str">
        <f t="shared" si="1"/>
        <v/>
      </c>
    </row>
    <row r="23" spans="1:13" x14ac:dyDescent="0.3">
      <c r="A23" s="12" t="s">
        <v>8</v>
      </c>
      <c r="B23" s="16">
        <v>45870</v>
      </c>
      <c r="C23" s="12" t="s">
        <v>429</v>
      </c>
      <c r="D23" s="12">
        <v>21</v>
      </c>
      <c r="E23" s="12" t="e">
        <f>COUNTIFS(#REF!,$A23,#REF!,"&lt;="&amp;EOMONTH($B23,0))-COUNTIFS(#REF!,$A23,#REF!,"&lt;="&amp;EOMONTH($B23,0),#REF!,"Terminated",#REF!,"&lt;"&amp;$B23)</f>
        <v>#REF!</v>
      </c>
      <c r="F23" s="12" t="e">
        <f t="shared" si="4"/>
        <v>#REF!</v>
      </c>
      <c r="G23" s="12" t="e">
        <f>ROUND($K23*0.0331,0)</f>
        <v>#REF!</v>
      </c>
      <c r="H23" s="12" t="e">
        <f>ROUND($K23*0.046,0)</f>
        <v>#REF!</v>
      </c>
      <c r="I23" s="12" t="e">
        <f>ROUND($K23*0.0244,0)</f>
        <v>#REF!</v>
      </c>
      <c r="J23" s="12" t="e">
        <f>ROUND($E23*2.18,1)</f>
        <v>#REF!</v>
      </c>
      <c r="K23" s="12" t="e">
        <f t="shared" si="5"/>
        <v>#REF!</v>
      </c>
      <c r="L23" s="17" t="str">
        <f t="shared" si="0"/>
        <v/>
      </c>
      <c r="M23" s="17" t="str">
        <f t="shared" si="1"/>
        <v/>
      </c>
    </row>
    <row r="24" spans="1:13" x14ac:dyDescent="0.3">
      <c r="A24" s="12" t="s">
        <v>8</v>
      </c>
      <c r="B24" s="16">
        <v>45901</v>
      </c>
      <c r="C24" s="12" t="s">
        <v>430</v>
      </c>
      <c r="D24" s="12">
        <v>22</v>
      </c>
      <c r="E24" s="12" t="e">
        <f>COUNTIFS(#REF!,$A24,#REF!,"&lt;="&amp;EOMONTH($B24,0))-COUNTIFS(#REF!,$A24,#REF!,"&lt;="&amp;EOMONTH($B24,0),#REF!,"Terminated",#REF!,"&lt;"&amp;$B24)</f>
        <v>#REF!</v>
      </c>
      <c r="F24" s="12" t="e">
        <f t="shared" si="4"/>
        <v>#REF!</v>
      </c>
      <c r="G24" s="12" t="e">
        <f>ROUND($K24*0.02,0)</f>
        <v>#REF!</v>
      </c>
      <c r="H24" s="12" t="e">
        <f>ROUND($K24*0.0321,0)</f>
        <v>#REF!</v>
      </c>
      <c r="I24" s="12" t="e">
        <f>ROUND($K24*0.0248,0)</f>
        <v>#REF!</v>
      </c>
      <c r="J24" s="12" t="e">
        <f>ROUND($E24*3.53,1)</f>
        <v>#REF!</v>
      </c>
      <c r="K24" s="12" t="e">
        <f t="shared" si="5"/>
        <v>#REF!</v>
      </c>
      <c r="L24" s="17" t="str">
        <f t="shared" si="0"/>
        <v/>
      </c>
      <c r="M24" s="17" t="str">
        <f t="shared" si="1"/>
        <v/>
      </c>
    </row>
    <row r="25" spans="1:13" x14ac:dyDescent="0.3">
      <c r="A25" s="12" t="s">
        <v>8</v>
      </c>
      <c r="B25" s="16">
        <v>45931</v>
      </c>
      <c r="C25" s="12" t="s">
        <v>431</v>
      </c>
      <c r="D25" s="12">
        <v>22</v>
      </c>
      <c r="E25" s="12" t="e">
        <f>COUNTIFS(#REF!,$A25,#REF!,"&lt;="&amp;EOMONTH($B25,0))-COUNTIFS(#REF!,$A25,#REF!,"&lt;="&amp;EOMONTH($B25,0),#REF!,"Terminated",#REF!,"&lt;"&amp;$B25)</f>
        <v>#REF!</v>
      </c>
      <c r="F25" s="12" t="e">
        <f t="shared" si="4"/>
        <v>#REF!</v>
      </c>
      <c r="G25" s="12" t="e">
        <f>ROUND($K25*0.008,0)</f>
        <v>#REF!</v>
      </c>
      <c r="H25" s="12" t="e">
        <f>ROUND($K25*0.0381,0)</f>
        <v>#REF!</v>
      </c>
      <c r="I25" s="12" t="e">
        <f>ROUND($K25*0.013,0)</f>
        <v>#REF!</v>
      </c>
      <c r="J25" s="12" t="e">
        <f>ROUND($E25*2.19,1)</f>
        <v>#REF!</v>
      </c>
      <c r="K25" s="12" t="e">
        <f t="shared" si="5"/>
        <v>#REF!</v>
      </c>
      <c r="L25" s="17" t="str">
        <f t="shared" si="0"/>
        <v/>
      </c>
      <c r="M25" s="17" t="str">
        <f t="shared" si="1"/>
        <v/>
      </c>
    </row>
    <row r="26" spans="1:13" x14ac:dyDescent="0.3">
      <c r="A26" s="12" t="s">
        <v>8</v>
      </c>
      <c r="B26" s="16">
        <v>45962</v>
      </c>
      <c r="C26" s="12" t="s">
        <v>432</v>
      </c>
      <c r="D26" s="12">
        <v>21</v>
      </c>
      <c r="E26" s="12" t="e">
        <f>COUNTIFS(#REF!,$A26,#REF!,"&lt;="&amp;EOMONTH($B26,0))-COUNTIFS(#REF!,$A26,#REF!,"&lt;="&amp;EOMONTH($B26,0),#REF!,"Terminated",#REF!,"&lt;"&amp;$B26)</f>
        <v>#REF!</v>
      </c>
      <c r="F26" s="12" t="e">
        <f t="shared" si="4"/>
        <v>#REF!</v>
      </c>
      <c r="G26" s="12" t="e">
        <f>ROUND($K26*0.0266,0)</f>
        <v>#REF!</v>
      </c>
      <c r="H26" s="12" t="e">
        <f>ROUND($K26*0.026,0)</f>
        <v>#REF!</v>
      </c>
      <c r="I26" s="12" t="e">
        <f>ROUND($K26*0.0155,0)</f>
        <v>#REF!</v>
      </c>
      <c r="J26" s="12" t="e">
        <f>ROUND($E26*4.62,1)</f>
        <v>#REF!</v>
      </c>
      <c r="K26" s="12" t="e">
        <f t="shared" si="5"/>
        <v>#REF!</v>
      </c>
      <c r="L26" s="17" t="str">
        <f t="shared" si="0"/>
        <v/>
      </c>
      <c r="M26" s="17" t="str">
        <f t="shared" si="1"/>
        <v/>
      </c>
    </row>
    <row r="27" spans="1:13" x14ac:dyDescent="0.3">
      <c r="A27" s="12" t="s">
        <v>8</v>
      </c>
      <c r="B27" s="16">
        <v>45992</v>
      </c>
      <c r="C27" s="12" t="s">
        <v>433</v>
      </c>
      <c r="D27" s="12">
        <v>23</v>
      </c>
      <c r="E27" s="12" t="e">
        <f>COUNTIFS(#REF!,$A27,#REF!,"&lt;="&amp;EOMONTH($B27,0))-COUNTIFS(#REF!,$A27,#REF!,"&lt;="&amp;EOMONTH($B27,0),#REF!,"Terminated",#REF!,"&lt;"&amp;$B27)</f>
        <v>#REF!</v>
      </c>
      <c r="F27" s="12" t="e">
        <f t="shared" si="4"/>
        <v>#REF!</v>
      </c>
      <c r="G27" s="12" t="e">
        <f>ROUND($K27*0.008,0)</f>
        <v>#REF!</v>
      </c>
      <c r="H27" s="12" t="e">
        <f>ROUND($K27*0.0214,0)</f>
        <v>#REF!</v>
      </c>
      <c r="I27" s="12" t="e">
        <f>ROUND($K27*0.0228,0)</f>
        <v>#REF!</v>
      </c>
      <c r="J27" s="12" t="e">
        <f>ROUND($E27*3.51,1)</f>
        <v>#REF!</v>
      </c>
      <c r="K27" s="12" t="e">
        <f t="shared" si="5"/>
        <v>#REF!</v>
      </c>
      <c r="L27" s="17" t="str">
        <f t="shared" si="0"/>
        <v/>
      </c>
      <c r="M27" s="17" t="str">
        <f t="shared" si="1"/>
        <v/>
      </c>
    </row>
    <row r="28" spans="1:13" x14ac:dyDescent="0.3">
      <c r="A28" s="12" t="s">
        <v>9</v>
      </c>
      <c r="B28" s="16">
        <v>45658</v>
      </c>
      <c r="C28" s="12" t="s">
        <v>422</v>
      </c>
      <c r="D28" s="12">
        <v>22</v>
      </c>
      <c r="E28" s="12" t="e">
        <f>COUNTIFS(#REF!,$A28,#REF!,"&lt;="&amp;EOMONTH($B28,0))-COUNTIFS(#REF!,$A28,#REF!,"&lt;="&amp;EOMONTH($B28,0),#REF!,"Terminated",#REF!,"&lt;"&amp;$B28)</f>
        <v>#REF!</v>
      </c>
      <c r="F28" s="12" t="e">
        <f>COUNTIFS(#REF!,$A28,#REF!,TEXT($B28,"yyyy-mm"),#REF!,"Present")</f>
        <v>#REF!</v>
      </c>
      <c r="G28" s="12" t="e">
        <f>COUNTIFS(#REF!,$A28,#REF!,TEXT($B28,"yyyy-mm"),#REF!,"Absent")</f>
        <v>#REF!</v>
      </c>
      <c r="H28" s="12" t="e">
        <f>COUNTIFS(#REF!,$A28,#REF!,TEXT($B28,"yyyy-mm"),#REF!,"Late")</f>
        <v>#REF!</v>
      </c>
      <c r="I28" s="12" t="e">
        <f>COUNTIFS(#REF!,$A28,#REF!,TEXT($B28,"yyyy-mm"),#REF!,"Leave")</f>
        <v>#REF!</v>
      </c>
      <c r="J28" s="12" t="e">
        <f>SUMIFS(#REF!,#REF!,$A28,#REF!,TEXT($B28,"yyyy-mm"))</f>
        <v>#REF!</v>
      </c>
      <c r="K28" s="12" t="e">
        <f>COUNTIFS(#REF!,$A28,#REF!,TEXT($B28,"yyyy-mm"))</f>
        <v>#REF!</v>
      </c>
      <c r="L28" s="17" t="str">
        <f t="shared" si="0"/>
        <v/>
      </c>
      <c r="M28" s="17" t="str">
        <f t="shared" si="1"/>
        <v/>
      </c>
    </row>
    <row r="29" spans="1:13" x14ac:dyDescent="0.3">
      <c r="A29" s="12" t="s">
        <v>9</v>
      </c>
      <c r="B29" s="16">
        <v>45689</v>
      </c>
      <c r="C29" s="12" t="s">
        <v>423</v>
      </c>
      <c r="D29" s="12">
        <v>20</v>
      </c>
      <c r="E29" s="12" t="e">
        <f>COUNTIFS(#REF!,$A29,#REF!,"&lt;="&amp;EOMONTH($B29,0))-COUNTIFS(#REF!,$A29,#REF!,"&lt;="&amp;EOMONTH($B29,0),#REF!,"Terminated",#REF!,"&lt;"&amp;$B29)</f>
        <v>#REF!</v>
      </c>
      <c r="F29" s="12" t="e">
        <f>COUNTIFS(#REF!,$A29,#REF!,TEXT($B29,"yyyy-mm"),#REF!,"Present")</f>
        <v>#REF!</v>
      </c>
      <c r="G29" s="12" t="e">
        <f>COUNTIFS(#REF!,$A29,#REF!,TEXT($B29,"yyyy-mm"),#REF!,"Absent")</f>
        <v>#REF!</v>
      </c>
      <c r="H29" s="12" t="e">
        <f>COUNTIFS(#REF!,$A29,#REF!,TEXT($B29,"yyyy-mm"),#REF!,"Late")</f>
        <v>#REF!</v>
      </c>
      <c r="I29" s="12" t="e">
        <f>COUNTIFS(#REF!,$A29,#REF!,TEXT($B29,"yyyy-mm"),#REF!,"Leave")</f>
        <v>#REF!</v>
      </c>
      <c r="J29" s="12" t="e">
        <f>SUMIFS(#REF!,#REF!,$A29,#REF!,TEXT($B29,"yyyy-mm"))</f>
        <v>#REF!</v>
      </c>
      <c r="K29" s="12" t="e">
        <f>COUNTIFS(#REF!,$A29,#REF!,TEXT($B29,"yyyy-mm"))</f>
        <v>#REF!</v>
      </c>
      <c r="L29" s="17" t="str">
        <f t="shared" si="0"/>
        <v/>
      </c>
      <c r="M29" s="17" t="str">
        <f t="shared" si="1"/>
        <v/>
      </c>
    </row>
    <row r="30" spans="1:13" x14ac:dyDescent="0.3">
      <c r="A30" s="12" t="s">
        <v>9</v>
      </c>
      <c r="B30" s="16">
        <v>45717</v>
      </c>
      <c r="C30" s="12" t="s">
        <v>424</v>
      </c>
      <c r="D30" s="12">
        <v>22</v>
      </c>
      <c r="E30" s="12" t="e">
        <f>COUNTIFS(#REF!,$A30,#REF!,"&lt;="&amp;EOMONTH($B30,0))-COUNTIFS(#REF!,$A30,#REF!,"&lt;="&amp;EOMONTH($B30,0),#REF!,"Terminated",#REF!,"&lt;"&amp;$B30)</f>
        <v>#REF!</v>
      </c>
      <c r="F30" s="12" t="e">
        <f>COUNTIFS(#REF!,$A30,#REF!,TEXT($B30,"yyyy-mm"),#REF!,"Present")</f>
        <v>#REF!</v>
      </c>
      <c r="G30" s="12" t="e">
        <f>COUNTIFS(#REF!,$A30,#REF!,TEXT($B30,"yyyy-mm"),#REF!,"Absent")</f>
        <v>#REF!</v>
      </c>
      <c r="H30" s="12" t="e">
        <f>COUNTIFS(#REF!,$A30,#REF!,TEXT($B30,"yyyy-mm"),#REF!,"Late")</f>
        <v>#REF!</v>
      </c>
      <c r="I30" s="12" t="e">
        <f>COUNTIFS(#REF!,$A30,#REF!,TEXT($B30,"yyyy-mm"),#REF!,"Leave")</f>
        <v>#REF!</v>
      </c>
      <c r="J30" s="12" t="e">
        <f>SUMIFS(#REF!,#REF!,$A30,#REF!,TEXT($B30,"yyyy-mm"))</f>
        <v>#REF!</v>
      </c>
      <c r="K30" s="12" t="e">
        <f>COUNTIFS(#REF!,$A30,#REF!,TEXT($B30,"yyyy-mm"))</f>
        <v>#REF!</v>
      </c>
      <c r="L30" s="17" t="str">
        <f t="shared" si="0"/>
        <v/>
      </c>
      <c r="M30" s="17" t="str">
        <f t="shared" si="1"/>
        <v/>
      </c>
    </row>
    <row r="31" spans="1:13" x14ac:dyDescent="0.3">
      <c r="A31" s="12" t="s">
        <v>9</v>
      </c>
      <c r="B31" s="16">
        <v>45748</v>
      </c>
      <c r="C31" s="12" t="s">
        <v>425</v>
      </c>
      <c r="D31" s="12">
        <v>22</v>
      </c>
      <c r="E31" s="12" t="e">
        <f>COUNTIFS(#REF!,$A31,#REF!,"&lt;="&amp;EOMONTH($B31,0))-COUNTIFS(#REF!,$A31,#REF!,"&lt;="&amp;EOMONTH($B31,0),#REF!,"Terminated",#REF!,"&lt;"&amp;$B31)</f>
        <v>#REF!</v>
      </c>
      <c r="F31" s="12" t="e">
        <f t="shared" ref="F31:F39" si="6">MAX(0,$K31-$G31-$H31-$I31)</f>
        <v>#REF!</v>
      </c>
      <c r="G31" s="12" t="e">
        <f>ROUND($K31*0.0145,0)</f>
        <v>#REF!</v>
      </c>
      <c r="H31" s="12" t="e">
        <f>ROUND($K31*0.06,0)</f>
        <v>#REF!</v>
      </c>
      <c r="I31" s="12" t="e">
        <f>ROUND($K31*0.0119,0)</f>
        <v>#REF!</v>
      </c>
      <c r="J31" s="12" t="e">
        <f>ROUND($E31*3.88,1)</f>
        <v>#REF!</v>
      </c>
      <c r="K31" s="12" t="e">
        <f t="shared" ref="K31:K39" si="7">ROUND(E31*D31,0)</f>
        <v>#REF!</v>
      </c>
      <c r="L31" s="17" t="str">
        <f t="shared" si="0"/>
        <v/>
      </c>
      <c r="M31" s="17" t="str">
        <f t="shared" si="1"/>
        <v/>
      </c>
    </row>
    <row r="32" spans="1:13" x14ac:dyDescent="0.3">
      <c r="A32" s="12" t="s">
        <v>9</v>
      </c>
      <c r="B32" s="16">
        <v>45778</v>
      </c>
      <c r="C32" s="12" t="s">
        <v>426</v>
      </c>
      <c r="D32" s="12">
        <v>21</v>
      </c>
      <c r="E32" s="12" t="e">
        <f>COUNTIFS(#REF!,$A32,#REF!,"&lt;="&amp;EOMONTH($B32,0))-COUNTIFS(#REF!,$A32,#REF!,"&lt;="&amp;EOMONTH($B32,0),#REF!,"Terminated",#REF!,"&lt;"&amp;$B32)</f>
        <v>#REF!</v>
      </c>
      <c r="F32" s="12" t="e">
        <f t="shared" si="6"/>
        <v>#REF!</v>
      </c>
      <c r="G32" s="12" t="e">
        <f>ROUND($K32*0.0198,0)</f>
        <v>#REF!</v>
      </c>
      <c r="H32" s="12" t="e">
        <f>ROUND($K32*0.0199,0)</f>
        <v>#REF!</v>
      </c>
      <c r="I32" s="12" t="e">
        <f>ROUND($K32*0.005,0)</f>
        <v>#REF!</v>
      </c>
      <c r="J32" s="12" t="e">
        <f>ROUND($E32*4.6,1)</f>
        <v>#REF!</v>
      </c>
      <c r="K32" s="12" t="e">
        <f t="shared" si="7"/>
        <v>#REF!</v>
      </c>
      <c r="L32" s="17" t="str">
        <f t="shared" si="0"/>
        <v/>
      </c>
      <c r="M32" s="17" t="str">
        <f t="shared" si="1"/>
        <v/>
      </c>
    </row>
    <row r="33" spans="1:13" x14ac:dyDescent="0.3">
      <c r="A33" s="12" t="s">
        <v>9</v>
      </c>
      <c r="B33" s="16">
        <v>45809</v>
      </c>
      <c r="C33" s="12" t="s">
        <v>427</v>
      </c>
      <c r="D33" s="12">
        <v>22</v>
      </c>
      <c r="E33" s="12" t="e">
        <f>COUNTIFS(#REF!,$A33,#REF!,"&lt;="&amp;EOMONTH($B33,0))-COUNTIFS(#REF!,$A33,#REF!,"&lt;="&amp;EOMONTH($B33,0),#REF!,"Terminated",#REF!,"&lt;"&amp;$B33)</f>
        <v>#REF!</v>
      </c>
      <c r="F33" s="12" t="e">
        <f t="shared" si="6"/>
        <v>#REF!</v>
      </c>
      <c r="G33" s="12" t="e">
        <f>ROUND($K33*0.0208,0)</f>
        <v>#REF!</v>
      </c>
      <c r="H33" s="12" t="e">
        <f>ROUND($K33*0.0275,0)</f>
        <v>#REF!</v>
      </c>
      <c r="I33" s="12" t="e">
        <f>ROUND($K33*0.024,0)</f>
        <v>#REF!</v>
      </c>
      <c r="J33" s="12" t="e">
        <f>ROUND($E33*3.33,1)</f>
        <v>#REF!</v>
      </c>
      <c r="K33" s="12" t="e">
        <f t="shared" si="7"/>
        <v>#REF!</v>
      </c>
      <c r="L33" s="17" t="str">
        <f t="shared" si="0"/>
        <v/>
      </c>
      <c r="M33" s="17" t="str">
        <f t="shared" si="1"/>
        <v/>
      </c>
    </row>
    <row r="34" spans="1:13" x14ac:dyDescent="0.3">
      <c r="A34" s="12" t="s">
        <v>9</v>
      </c>
      <c r="B34" s="16">
        <v>45839</v>
      </c>
      <c r="C34" s="12" t="s">
        <v>428</v>
      </c>
      <c r="D34" s="12">
        <v>23</v>
      </c>
      <c r="E34" s="12" t="e">
        <f>COUNTIFS(#REF!,$A34,#REF!,"&lt;="&amp;EOMONTH($B34,0))-COUNTIFS(#REF!,$A34,#REF!,"&lt;="&amp;EOMONTH($B34,0),#REF!,"Terminated",#REF!,"&lt;"&amp;$B34)</f>
        <v>#REF!</v>
      </c>
      <c r="F34" s="12" t="e">
        <f t="shared" si="6"/>
        <v>#REF!</v>
      </c>
      <c r="G34" s="12" t="e">
        <f>ROUND($K34*0.0293,0)</f>
        <v>#REF!</v>
      </c>
      <c r="H34" s="12" t="e">
        <f>ROUND($K34*0.0335,0)</f>
        <v>#REF!</v>
      </c>
      <c r="I34" s="12" t="e">
        <f>ROUND($K34*0.009,0)</f>
        <v>#REF!</v>
      </c>
      <c r="J34" s="12" t="e">
        <f>ROUND($E34*4.13,1)</f>
        <v>#REF!</v>
      </c>
      <c r="K34" s="12" t="e">
        <f t="shared" si="7"/>
        <v>#REF!</v>
      </c>
      <c r="L34" s="17" t="str">
        <f t="shared" si="0"/>
        <v/>
      </c>
      <c r="M34" s="17" t="str">
        <f t="shared" si="1"/>
        <v/>
      </c>
    </row>
    <row r="35" spans="1:13" x14ac:dyDescent="0.3">
      <c r="A35" s="12" t="s">
        <v>9</v>
      </c>
      <c r="B35" s="16">
        <v>45870</v>
      </c>
      <c r="C35" s="12" t="s">
        <v>429</v>
      </c>
      <c r="D35" s="12">
        <v>21</v>
      </c>
      <c r="E35" s="12" t="e">
        <f>COUNTIFS(#REF!,$A35,#REF!,"&lt;="&amp;EOMONTH($B35,0))-COUNTIFS(#REF!,$A35,#REF!,"&lt;="&amp;EOMONTH($B35,0),#REF!,"Terminated",#REF!,"&lt;"&amp;$B35)</f>
        <v>#REF!</v>
      </c>
      <c r="F35" s="12" t="e">
        <f t="shared" si="6"/>
        <v>#REF!</v>
      </c>
      <c r="G35" s="12" t="e">
        <f>ROUND($K35*0.0176,0)</f>
        <v>#REF!</v>
      </c>
      <c r="H35" s="12" t="e">
        <f>ROUND($K35*0.0455,0)</f>
        <v>#REF!</v>
      </c>
      <c r="I35" s="12" t="e">
        <f>ROUND($K35*0.0179,0)</f>
        <v>#REF!</v>
      </c>
      <c r="J35" s="12" t="e">
        <f>ROUND($E35*3.56,1)</f>
        <v>#REF!</v>
      </c>
      <c r="K35" s="12" t="e">
        <f t="shared" si="7"/>
        <v>#REF!</v>
      </c>
      <c r="L35" s="17" t="str">
        <f t="shared" si="0"/>
        <v/>
      </c>
      <c r="M35" s="17" t="str">
        <f t="shared" si="1"/>
        <v/>
      </c>
    </row>
    <row r="36" spans="1:13" x14ac:dyDescent="0.3">
      <c r="A36" s="12" t="s">
        <v>9</v>
      </c>
      <c r="B36" s="16">
        <v>45901</v>
      </c>
      <c r="C36" s="12" t="s">
        <v>430</v>
      </c>
      <c r="D36" s="12">
        <v>22</v>
      </c>
      <c r="E36" s="12" t="e">
        <f>COUNTIFS(#REF!,$A36,#REF!,"&lt;="&amp;EOMONTH($B36,0))-COUNTIFS(#REF!,$A36,#REF!,"&lt;="&amp;EOMONTH($B36,0),#REF!,"Terminated",#REF!,"&lt;"&amp;$B36)</f>
        <v>#REF!</v>
      </c>
      <c r="F36" s="12" t="e">
        <f t="shared" si="6"/>
        <v>#REF!</v>
      </c>
      <c r="G36" s="12" t="e">
        <f>ROUND($K36*0.0179,0)</f>
        <v>#REF!</v>
      </c>
      <c r="H36" s="12" t="e">
        <f>ROUND($K36*0.0325,0)</f>
        <v>#REF!</v>
      </c>
      <c r="I36" s="12" t="e">
        <f>ROUND($K36*0.0234,0)</f>
        <v>#REF!</v>
      </c>
      <c r="J36" s="12" t="e">
        <f>ROUND($E36*2.3,1)</f>
        <v>#REF!</v>
      </c>
      <c r="K36" s="12" t="e">
        <f t="shared" si="7"/>
        <v>#REF!</v>
      </c>
      <c r="L36" s="17" t="str">
        <f t="shared" ref="L36:L67" si="8">IFERROR(($F36+$H36)/$K36,"")</f>
        <v/>
      </c>
      <c r="M36" s="17" t="str">
        <f t="shared" ref="M36:M67" si="9">IFERROR($G36/$K36,"")</f>
        <v/>
      </c>
    </row>
    <row r="37" spans="1:13" x14ac:dyDescent="0.3">
      <c r="A37" s="12" t="s">
        <v>9</v>
      </c>
      <c r="B37" s="16">
        <v>45931</v>
      </c>
      <c r="C37" s="12" t="s">
        <v>431</v>
      </c>
      <c r="D37" s="12">
        <v>22</v>
      </c>
      <c r="E37" s="12" t="e">
        <f>COUNTIFS(#REF!,$A37,#REF!,"&lt;="&amp;EOMONTH($B37,0))-COUNTIFS(#REF!,$A37,#REF!,"&lt;="&amp;EOMONTH($B37,0),#REF!,"Terminated",#REF!,"&lt;"&amp;$B37)</f>
        <v>#REF!</v>
      </c>
      <c r="F37" s="12" t="e">
        <f t="shared" si="6"/>
        <v>#REF!</v>
      </c>
      <c r="G37" s="12" t="e">
        <f>ROUND($K37*0.0297,0)</f>
        <v>#REF!</v>
      </c>
      <c r="H37" s="12" t="e">
        <f>ROUND($K37*0.0212,0)</f>
        <v>#REF!</v>
      </c>
      <c r="I37" s="12" t="e">
        <f>ROUND($K37*0.0199,0)</f>
        <v>#REF!</v>
      </c>
      <c r="J37" s="12" t="e">
        <f>ROUND($E37*2.63,1)</f>
        <v>#REF!</v>
      </c>
      <c r="K37" s="12" t="e">
        <f t="shared" si="7"/>
        <v>#REF!</v>
      </c>
      <c r="L37" s="17" t="str">
        <f t="shared" si="8"/>
        <v/>
      </c>
      <c r="M37" s="17" t="str">
        <f t="shared" si="9"/>
        <v/>
      </c>
    </row>
    <row r="38" spans="1:13" x14ac:dyDescent="0.3">
      <c r="A38" s="12" t="s">
        <v>9</v>
      </c>
      <c r="B38" s="16">
        <v>45962</v>
      </c>
      <c r="C38" s="12" t="s">
        <v>432</v>
      </c>
      <c r="D38" s="12">
        <v>21</v>
      </c>
      <c r="E38" s="12" t="e">
        <f>COUNTIFS(#REF!,$A38,#REF!,"&lt;="&amp;EOMONTH($B38,0))-COUNTIFS(#REF!,$A38,#REF!,"&lt;="&amp;EOMONTH($B38,0),#REF!,"Terminated",#REF!,"&lt;"&amp;$B38)</f>
        <v>#REF!</v>
      </c>
      <c r="F38" s="12" t="e">
        <f t="shared" si="6"/>
        <v>#REF!</v>
      </c>
      <c r="G38" s="12" t="e">
        <f>ROUND($K38*0.0114,0)</f>
        <v>#REF!</v>
      </c>
      <c r="H38" s="12" t="e">
        <f>ROUND($K38*0.0429,0)</f>
        <v>#REF!</v>
      </c>
      <c r="I38" s="12" t="e">
        <f>ROUND($K38*0.0169,0)</f>
        <v>#REF!</v>
      </c>
      <c r="J38" s="12" t="e">
        <f>ROUND($E38*3.41,1)</f>
        <v>#REF!</v>
      </c>
      <c r="K38" s="12" t="e">
        <f t="shared" si="7"/>
        <v>#REF!</v>
      </c>
      <c r="L38" s="17" t="str">
        <f t="shared" si="8"/>
        <v/>
      </c>
      <c r="M38" s="17" t="str">
        <f t="shared" si="9"/>
        <v/>
      </c>
    </row>
    <row r="39" spans="1:13" x14ac:dyDescent="0.3">
      <c r="A39" s="12" t="s">
        <v>9</v>
      </c>
      <c r="B39" s="16">
        <v>45992</v>
      </c>
      <c r="C39" s="12" t="s">
        <v>433</v>
      </c>
      <c r="D39" s="12">
        <v>23</v>
      </c>
      <c r="E39" s="12" t="e">
        <f>COUNTIFS(#REF!,$A39,#REF!,"&lt;="&amp;EOMONTH($B39,0))-COUNTIFS(#REF!,$A39,#REF!,"&lt;="&amp;EOMONTH($B39,0),#REF!,"Terminated",#REF!,"&lt;"&amp;$B39)</f>
        <v>#REF!</v>
      </c>
      <c r="F39" s="12" t="e">
        <f t="shared" si="6"/>
        <v>#REF!</v>
      </c>
      <c r="G39" s="12" t="e">
        <f>ROUND($K39*0.021,0)</f>
        <v>#REF!</v>
      </c>
      <c r="H39" s="12" t="e">
        <f>ROUND($K39*0.022,0)</f>
        <v>#REF!</v>
      </c>
      <c r="I39" s="12" t="e">
        <f>ROUND($K39*0.0268,0)</f>
        <v>#REF!</v>
      </c>
      <c r="J39" s="12" t="e">
        <f>ROUND($E39*3.06,1)</f>
        <v>#REF!</v>
      </c>
      <c r="K39" s="12" t="e">
        <f t="shared" si="7"/>
        <v>#REF!</v>
      </c>
      <c r="L39" s="17" t="str">
        <f t="shared" si="8"/>
        <v/>
      </c>
      <c r="M39" s="17" t="str">
        <f t="shared" si="9"/>
        <v/>
      </c>
    </row>
    <row r="40" spans="1:13" x14ac:dyDescent="0.3">
      <c r="A40" s="12" t="s">
        <v>10</v>
      </c>
      <c r="B40" s="16">
        <v>45658</v>
      </c>
      <c r="C40" s="12" t="s">
        <v>422</v>
      </c>
      <c r="D40" s="12">
        <v>22</v>
      </c>
      <c r="E40" s="12" t="e">
        <f>COUNTIFS(#REF!,$A40,#REF!,"&lt;="&amp;EOMONTH($B40,0))-COUNTIFS(#REF!,$A40,#REF!,"&lt;="&amp;EOMONTH($B40,0),#REF!,"Terminated",#REF!,"&lt;"&amp;$B40)</f>
        <v>#REF!</v>
      </c>
      <c r="F40" s="12" t="e">
        <f>COUNTIFS(#REF!,$A40,#REF!,TEXT($B40,"yyyy-mm"),#REF!,"Present")</f>
        <v>#REF!</v>
      </c>
      <c r="G40" s="12" t="e">
        <f>COUNTIFS(#REF!,$A40,#REF!,TEXT($B40,"yyyy-mm"),#REF!,"Absent")</f>
        <v>#REF!</v>
      </c>
      <c r="H40" s="12" t="e">
        <f>COUNTIFS(#REF!,$A40,#REF!,TEXT($B40,"yyyy-mm"),#REF!,"Late")</f>
        <v>#REF!</v>
      </c>
      <c r="I40" s="12" t="e">
        <f>COUNTIFS(#REF!,$A40,#REF!,TEXT($B40,"yyyy-mm"),#REF!,"Leave")</f>
        <v>#REF!</v>
      </c>
      <c r="J40" s="12" t="e">
        <f>SUMIFS(#REF!,#REF!,$A40,#REF!,TEXT($B40,"yyyy-mm"))</f>
        <v>#REF!</v>
      </c>
      <c r="K40" s="12" t="e">
        <f>COUNTIFS(#REF!,$A40,#REF!,TEXT($B40,"yyyy-mm"))</f>
        <v>#REF!</v>
      </c>
      <c r="L40" s="17" t="str">
        <f t="shared" si="8"/>
        <v/>
      </c>
      <c r="M40" s="17" t="str">
        <f t="shared" si="9"/>
        <v/>
      </c>
    </row>
    <row r="41" spans="1:13" x14ac:dyDescent="0.3">
      <c r="A41" s="12" t="s">
        <v>10</v>
      </c>
      <c r="B41" s="16">
        <v>45689</v>
      </c>
      <c r="C41" s="12" t="s">
        <v>423</v>
      </c>
      <c r="D41" s="12">
        <v>20</v>
      </c>
      <c r="E41" s="12" t="e">
        <f>COUNTIFS(#REF!,$A41,#REF!,"&lt;="&amp;EOMONTH($B41,0))-COUNTIFS(#REF!,$A41,#REF!,"&lt;="&amp;EOMONTH($B41,0),#REF!,"Terminated",#REF!,"&lt;"&amp;$B41)</f>
        <v>#REF!</v>
      </c>
      <c r="F41" s="12" t="e">
        <f>COUNTIFS(#REF!,$A41,#REF!,TEXT($B41,"yyyy-mm"),#REF!,"Present")</f>
        <v>#REF!</v>
      </c>
      <c r="G41" s="12" t="e">
        <f>COUNTIFS(#REF!,$A41,#REF!,TEXT($B41,"yyyy-mm"),#REF!,"Absent")</f>
        <v>#REF!</v>
      </c>
      <c r="H41" s="12" t="e">
        <f>COUNTIFS(#REF!,$A41,#REF!,TEXT($B41,"yyyy-mm"),#REF!,"Late")</f>
        <v>#REF!</v>
      </c>
      <c r="I41" s="12" t="e">
        <f>COUNTIFS(#REF!,$A41,#REF!,TEXT($B41,"yyyy-mm"),#REF!,"Leave")</f>
        <v>#REF!</v>
      </c>
      <c r="J41" s="12" t="e">
        <f>SUMIFS(#REF!,#REF!,$A41,#REF!,TEXT($B41,"yyyy-mm"))</f>
        <v>#REF!</v>
      </c>
      <c r="K41" s="12" t="e">
        <f>COUNTIFS(#REF!,$A41,#REF!,TEXT($B41,"yyyy-mm"))</f>
        <v>#REF!</v>
      </c>
      <c r="L41" s="17" t="str">
        <f t="shared" si="8"/>
        <v/>
      </c>
      <c r="M41" s="17" t="str">
        <f t="shared" si="9"/>
        <v/>
      </c>
    </row>
    <row r="42" spans="1:13" x14ac:dyDescent="0.3">
      <c r="A42" s="12" t="s">
        <v>10</v>
      </c>
      <c r="B42" s="16">
        <v>45717</v>
      </c>
      <c r="C42" s="12" t="s">
        <v>424</v>
      </c>
      <c r="D42" s="12">
        <v>22</v>
      </c>
      <c r="E42" s="12" t="e">
        <f>COUNTIFS(#REF!,$A42,#REF!,"&lt;="&amp;EOMONTH($B42,0))-COUNTIFS(#REF!,$A42,#REF!,"&lt;="&amp;EOMONTH($B42,0),#REF!,"Terminated",#REF!,"&lt;"&amp;$B42)</f>
        <v>#REF!</v>
      </c>
      <c r="F42" s="12" t="e">
        <f>COUNTIFS(#REF!,$A42,#REF!,TEXT($B42,"yyyy-mm"),#REF!,"Present")</f>
        <v>#REF!</v>
      </c>
      <c r="G42" s="12" t="e">
        <f>COUNTIFS(#REF!,$A42,#REF!,TEXT($B42,"yyyy-mm"),#REF!,"Absent")</f>
        <v>#REF!</v>
      </c>
      <c r="H42" s="12" t="e">
        <f>COUNTIFS(#REF!,$A42,#REF!,TEXT($B42,"yyyy-mm"),#REF!,"Late")</f>
        <v>#REF!</v>
      </c>
      <c r="I42" s="12" t="e">
        <f>COUNTIFS(#REF!,$A42,#REF!,TEXT($B42,"yyyy-mm"),#REF!,"Leave")</f>
        <v>#REF!</v>
      </c>
      <c r="J42" s="12" t="e">
        <f>SUMIFS(#REF!,#REF!,$A42,#REF!,TEXT($B42,"yyyy-mm"))</f>
        <v>#REF!</v>
      </c>
      <c r="K42" s="12" t="e">
        <f>COUNTIFS(#REF!,$A42,#REF!,TEXT($B42,"yyyy-mm"))</f>
        <v>#REF!</v>
      </c>
      <c r="L42" s="17" t="str">
        <f t="shared" si="8"/>
        <v/>
      </c>
      <c r="M42" s="17" t="str">
        <f t="shared" si="9"/>
        <v/>
      </c>
    </row>
    <row r="43" spans="1:13" x14ac:dyDescent="0.3">
      <c r="A43" s="12" t="s">
        <v>10</v>
      </c>
      <c r="B43" s="16">
        <v>45748</v>
      </c>
      <c r="C43" s="12" t="s">
        <v>425</v>
      </c>
      <c r="D43" s="12">
        <v>22</v>
      </c>
      <c r="E43" s="12" t="e">
        <f>COUNTIFS(#REF!,$A43,#REF!,"&lt;="&amp;EOMONTH($B43,0))-COUNTIFS(#REF!,$A43,#REF!,"&lt;="&amp;EOMONTH($B43,0),#REF!,"Terminated",#REF!,"&lt;"&amp;$B43)</f>
        <v>#REF!</v>
      </c>
      <c r="F43" s="12" t="e">
        <f t="shared" ref="F43:F51" si="10">MAX(0,$K43-$G43-$H43-$I43)</f>
        <v>#REF!</v>
      </c>
      <c r="G43" s="12" t="e">
        <f>ROUND($K43*0.0268,0)</f>
        <v>#REF!</v>
      </c>
      <c r="H43" s="12" t="e">
        <f>ROUND($K43*0.0226,0)</f>
        <v>#REF!</v>
      </c>
      <c r="I43" s="12" t="e">
        <f>ROUND($K43*0.0163,0)</f>
        <v>#REF!</v>
      </c>
      <c r="J43" s="12" t="e">
        <f>ROUND($E43*3.97,1)</f>
        <v>#REF!</v>
      </c>
      <c r="K43" s="12" t="e">
        <f t="shared" ref="K43:K51" si="11">ROUND(E43*D43,0)</f>
        <v>#REF!</v>
      </c>
      <c r="L43" s="17" t="str">
        <f t="shared" si="8"/>
        <v/>
      </c>
      <c r="M43" s="17" t="str">
        <f t="shared" si="9"/>
        <v/>
      </c>
    </row>
    <row r="44" spans="1:13" x14ac:dyDescent="0.3">
      <c r="A44" s="12" t="s">
        <v>10</v>
      </c>
      <c r="B44" s="16">
        <v>45778</v>
      </c>
      <c r="C44" s="12" t="s">
        <v>426</v>
      </c>
      <c r="D44" s="12">
        <v>21</v>
      </c>
      <c r="E44" s="12" t="e">
        <f>COUNTIFS(#REF!,$A44,#REF!,"&lt;="&amp;EOMONTH($B44,0))-COUNTIFS(#REF!,$A44,#REF!,"&lt;="&amp;EOMONTH($B44,0),#REF!,"Terminated",#REF!,"&lt;"&amp;$B44)</f>
        <v>#REF!</v>
      </c>
      <c r="F44" s="12" t="e">
        <f t="shared" si="10"/>
        <v>#REF!</v>
      </c>
      <c r="G44" s="12" t="e">
        <f>ROUND($K44*0.0286,0)</f>
        <v>#REF!</v>
      </c>
      <c r="H44" s="12" t="e">
        <f>ROUND($K44*0.022,0)</f>
        <v>#REF!</v>
      </c>
      <c r="I44" s="12" t="e">
        <f>ROUND($K44*0.0214,0)</f>
        <v>#REF!</v>
      </c>
      <c r="J44" s="12" t="e">
        <f>ROUND($E44*4.54,1)</f>
        <v>#REF!</v>
      </c>
      <c r="K44" s="12" t="e">
        <f t="shared" si="11"/>
        <v>#REF!</v>
      </c>
      <c r="L44" s="17" t="str">
        <f t="shared" si="8"/>
        <v/>
      </c>
      <c r="M44" s="17" t="str">
        <f t="shared" si="9"/>
        <v/>
      </c>
    </row>
    <row r="45" spans="1:13" x14ac:dyDescent="0.3">
      <c r="A45" s="12" t="s">
        <v>10</v>
      </c>
      <c r="B45" s="16">
        <v>45809</v>
      </c>
      <c r="C45" s="12" t="s">
        <v>427</v>
      </c>
      <c r="D45" s="12">
        <v>22</v>
      </c>
      <c r="E45" s="12" t="e">
        <f>COUNTIFS(#REF!,$A45,#REF!,"&lt;="&amp;EOMONTH($B45,0))-COUNTIFS(#REF!,$A45,#REF!,"&lt;="&amp;EOMONTH($B45,0),#REF!,"Terminated",#REF!,"&lt;"&amp;$B45)</f>
        <v>#REF!</v>
      </c>
      <c r="F45" s="12" t="e">
        <f t="shared" si="10"/>
        <v>#REF!</v>
      </c>
      <c r="G45" s="12" t="e">
        <f>ROUND($K45*0.0128,0)</f>
        <v>#REF!</v>
      </c>
      <c r="H45" s="12" t="e">
        <f>ROUND($K45*0.023,0)</f>
        <v>#REF!</v>
      </c>
      <c r="I45" s="12" t="e">
        <f>ROUND($K45*0.0078,0)</f>
        <v>#REF!</v>
      </c>
      <c r="J45" s="12" t="e">
        <f>ROUND($E45*3.01,1)</f>
        <v>#REF!</v>
      </c>
      <c r="K45" s="12" t="e">
        <f t="shared" si="11"/>
        <v>#REF!</v>
      </c>
      <c r="L45" s="17" t="str">
        <f t="shared" si="8"/>
        <v/>
      </c>
      <c r="M45" s="17" t="str">
        <f t="shared" si="9"/>
        <v/>
      </c>
    </row>
    <row r="46" spans="1:13" x14ac:dyDescent="0.3">
      <c r="A46" s="12" t="s">
        <v>10</v>
      </c>
      <c r="B46" s="16">
        <v>45839</v>
      </c>
      <c r="C46" s="12" t="s">
        <v>428</v>
      </c>
      <c r="D46" s="12">
        <v>23</v>
      </c>
      <c r="E46" s="12" t="e">
        <f>COUNTIFS(#REF!,$A46,#REF!,"&lt;="&amp;EOMONTH($B46,0))-COUNTIFS(#REF!,$A46,#REF!,"&lt;="&amp;EOMONTH($B46,0),#REF!,"Terminated",#REF!,"&lt;"&amp;$B46)</f>
        <v>#REF!</v>
      </c>
      <c r="F46" s="12" t="e">
        <f t="shared" si="10"/>
        <v>#REF!</v>
      </c>
      <c r="G46" s="12" t="e">
        <f>ROUND($K46*0.0242,0)</f>
        <v>#REF!</v>
      </c>
      <c r="H46" s="12" t="e">
        <f>ROUND($K46*0.0213,0)</f>
        <v>#REF!</v>
      </c>
      <c r="I46" s="12" t="e">
        <f>ROUND($K46*0.024,0)</f>
        <v>#REF!</v>
      </c>
      <c r="J46" s="12" t="e">
        <f>ROUND($E46*1.98,1)</f>
        <v>#REF!</v>
      </c>
      <c r="K46" s="12" t="e">
        <f t="shared" si="11"/>
        <v>#REF!</v>
      </c>
      <c r="L46" s="17" t="str">
        <f t="shared" si="8"/>
        <v/>
      </c>
      <c r="M46" s="17" t="str">
        <f t="shared" si="9"/>
        <v/>
      </c>
    </row>
    <row r="47" spans="1:13" x14ac:dyDescent="0.3">
      <c r="A47" s="12" t="s">
        <v>10</v>
      </c>
      <c r="B47" s="16">
        <v>45870</v>
      </c>
      <c r="C47" s="12" t="s">
        <v>429</v>
      </c>
      <c r="D47" s="12">
        <v>21</v>
      </c>
      <c r="E47" s="12" t="e">
        <f>COUNTIFS(#REF!,$A47,#REF!,"&lt;="&amp;EOMONTH($B47,0))-COUNTIFS(#REF!,$A47,#REF!,"&lt;="&amp;EOMONTH($B47,0),#REF!,"Terminated",#REF!,"&lt;"&amp;$B47)</f>
        <v>#REF!</v>
      </c>
      <c r="F47" s="12" t="e">
        <f t="shared" si="10"/>
        <v>#REF!</v>
      </c>
      <c r="G47" s="12" t="e">
        <f>ROUND($K47*0.0244,0)</f>
        <v>#REF!</v>
      </c>
      <c r="H47" s="12" t="e">
        <f>ROUND($K47*0.0282,0)</f>
        <v>#REF!</v>
      </c>
      <c r="I47" s="12" t="e">
        <f>ROUND($K47*0.0265,0)</f>
        <v>#REF!</v>
      </c>
      <c r="J47" s="12" t="e">
        <f>ROUND($E47*0.87,1)</f>
        <v>#REF!</v>
      </c>
      <c r="K47" s="12" t="e">
        <f t="shared" si="11"/>
        <v>#REF!</v>
      </c>
      <c r="L47" s="17" t="str">
        <f t="shared" si="8"/>
        <v/>
      </c>
      <c r="M47" s="17" t="str">
        <f t="shared" si="9"/>
        <v/>
      </c>
    </row>
    <row r="48" spans="1:13" x14ac:dyDescent="0.3">
      <c r="A48" s="12" t="s">
        <v>10</v>
      </c>
      <c r="B48" s="16">
        <v>45901</v>
      </c>
      <c r="C48" s="12" t="s">
        <v>430</v>
      </c>
      <c r="D48" s="12">
        <v>22</v>
      </c>
      <c r="E48" s="12" t="e">
        <f>COUNTIFS(#REF!,$A48,#REF!,"&lt;="&amp;EOMONTH($B48,0))-COUNTIFS(#REF!,$A48,#REF!,"&lt;="&amp;EOMONTH($B48,0),#REF!,"Terminated",#REF!,"&lt;"&amp;$B48)</f>
        <v>#REF!</v>
      </c>
      <c r="F48" s="12" t="e">
        <f t="shared" si="10"/>
        <v>#REF!</v>
      </c>
      <c r="G48" s="12" t="e">
        <f>ROUND($K48*0.0237,0)</f>
        <v>#REF!</v>
      </c>
      <c r="H48" s="12" t="e">
        <f>ROUND($K48*0.0469,0)</f>
        <v>#REF!</v>
      </c>
      <c r="I48" s="12" t="e">
        <f>ROUND($K48*0.005,0)</f>
        <v>#REF!</v>
      </c>
      <c r="J48" s="12" t="e">
        <f>ROUND($E48*2.51,1)</f>
        <v>#REF!</v>
      </c>
      <c r="K48" s="12" t="e">
        <f t="shared" si="11"/>
        <v>#REF!</v>
      </c>
      <c r="L48" s="17" t="str">
        <f t="shared" si="8"/>
        <v/>
      </c>
      <c r="M48" s="17" t="str">
        <f t="shared" si="9"/>
        <v/>
      </c>
    </row>
    <row r="49" spans="1:13" x14ac:dyDescent="0.3">
      <c r="A49" s="12" t="s">
        <v>10</v>
      </c>
      <c r="B49" s="16">
        <v>45931</v>
      </c>
      <c r="C49" s="12" t="s">
        <v>431</v>
      </c>
      <c r="D49" s="12">
        <v>22</v>
      </c>
      <c r="E49" s="12" t="e">
        <f>COUNTIFS(#REF!,$A49,#REF!,"&lt;="&amp;EOMONTH($B49,0))-COUNTIFS(#REF!,$A49,#REF!,"&lt;="&amp;EOMONTH($B49,0),#REF!,"Terminated",#REF!,"&lt;"&amp;$B49)</f>
        <v>#REF!</v>
      </c>
      <c r="F49" s="12" t="e">
        <f t="shared" si="10"/>
        <v>#REF!</v>
      </c>
      <c r="G49" s="12" t="e">
        <f>ROUND($K49*0.0314,0)</f>
        <v>#REF!</v>
      </c>
      <c r="H49" s="12" t="e">
        <f>ROUND($K49*0.0322,0)</f>
        <v>#REF!</v>
      </c>
      <c r="I49" s="12" t="e">
        <f>ROUND($K49*0.0256,0)</f>
        <v>#REF!</v>
      </c>
      <c r="J49" s="12" t="e">
        <f>ROUND($E49*1.83,1)</f>
        <v>#REF!</v>
      </c>
      <c r="K49" s="12" t="e">
        <f t="shared" si="11"/>
        <v>#REF!</v>
      </c>
      <c r="L49" s="17" t="str">
        <f t="shared" si="8"/>
        <v/>
      </c>
      <c r="M49" s="17" t="str">
        <f t="shared" si="9"/>
        <v/>
      </c>
    </row>
    <row r="50" spans="1:13" x14ac:dyDescent="0.3">
      <c r="A50" s="12" t="s">
        <v>10</v>
      </c>
      <c r="B50" s="16">
        <v>45962</v>
      </c>
      <c r="C50" s="12" t="s">
        <v>432</v>
      </c>
      <c r="D50" s="12">
        <v>21</v>
      </c>
      <c r="E50" s="12" t="e">
        <f>COUNTIFS(#REF!,$A50,#REF!,"&lt;="&amp;EOMONTH($B50,0))-COUNTIFS(#REF!,$A50,#REF!,"&lt;="&amp;EOMONTH($B50,0),#REF!,"Terminated",#REF!,"&lt;"&amp;$B50)</f>
        <v>#REF!</v>
      </c>
      <c r="F50" s="12" t="e">
        <f t="shared" si="10"/>
        <v>#REF!</v>
      </c>
      <c r="G50" s="12" t="e">
        <f>ROUND($K50*0.0255,0)</f>
        <v>#REF!</v>
      </c>
      <c r="H50" s="12" t="e">
        <f>ROUND($K50*0.01,0)</f>
        <v>#REF!</v>
      </c>
      <c r="I50" s="12" t="e">
        <f>ROUND($K50*0.0205,0)</f>
        <v>#REF!</v>
      </c>
      <c r="J50" s="12" t="e">
        <f>ROUND($E50*4.36,1)</f>
        <v>#REF!</v>
      </c>
      <c r="K50" s="12" t="e">
        <f t="shared" si="11"/>
        <v>#REF!</v>
      </c>
      <c r="L50" s="17" t="str">
        <f t="shared" si="8"/>
        <v/>
      </c>
      <c r="M50" s="17" t="str">
        <f t="shared" si="9"/>
        <v/>
      </c>
    </row>
    <row r="51" spans="1:13" x14ac:dyDescent="0.3">
      <c r="A51" s="12" t="s">
        <v>10</v>
      </c>
      <c r="B51" s="16">
        <v>45992</v>
      </c>
      <c r="C51" s="12" t="s">
        <v>433</v>
      </c>
      <c r="D51" s="12">
        <v>23</v>
      </c>
      <c r="E51" s="12" t="e">
        <f>COUNTIFS(#REF!,$A51,#REF!,"&lt;="&amp;EOMONTH($B51,0))-COUNTIFS(#REF!,$A51,#REF!,"&lt;="&amp;EOMONTH($B51,0),#REF!,"Terminated",#REF!,"&lt;"&amp;$B51)</f>
        <v>#REF!</v>
      </c>
      <c r="F51" s="12" t="e">
        <f t="shared" si="10"/>
        <v>#REF!</v>
      </c>
      <c r="G51" s="12" t="e">
        <f>ROUND($K51*0.0298,0)</f>
        <v>#REF!</v>
      </c>
      <c r="H51" s="12" t="e">
        <f>ROUND($K51*0.0193,0)</f>
        <v>#REF!</v>
      </c>
      <c r="I51" s="12" t="e">
        <f>ROUND($K51*0.0166,0)</f>
        <v>#REF!</v>
      </c>
      <c r="J51" s="12" t="e">
        <f>ROUND($E51*2.5,1)</f>
        <v>#REF!</v>
      </c>
      <c r="K51" s="12" t="e">
        <f t="shared" si="11"/>
        <v>#REF!</v>
      </c>
      <c r="L51" s="17" t="str">
        <f t="shared" si="8"/>
        <v/>
      </c>
      <c r="M51" s="17" t="str">
        <f t="shared" si="9"/>
        <v/>
      </c>
    </row>
    <row r="52" spans="1:13" x14ac:dyDescent="0.3">
      <c r="A52" s="12" t="s">
        <v>11</v>
      </c>
      <c r="B52" s="16">
        <v>45658</v>
      </c>
      <c r="C52" s="12" t="s">
        <v>422</v>
      </c>
      <c r="D52" s="12">
        <v>22</v>
      </c>
      <c r="E52" s="12" t="e">
        <f>COUNTIFS(#REF!,$A52,#REF!,"&lt;="&amp;EOMONTH($B52,0))-COUNTIFS(#REF!,$A52,#REF!,"&lt;="&amp;EOMONTH($B52,0),#REF!,"Terminated",#REF!,"&lt;"&amp;$B52)</f>
        <v>#REF!</v>
      </c>
      <c r="F52" s="12" t="e">
        <f>COUNTIFS(#REF!,$A52,#REF!,TEXT($B52,"yyyy-mm"),#REF!,"Present")</f>
        <v>#REF!</v>
      </c>
      <c r="G52" s="12" t="e">
        <f>COUNTIFS(#REF!,$A52,#REF!,TEXT($B52,"yyyy-mm"),#REF!,"Absent")</f>
        <v>#REF!</v>
      </c>
      <c r="H52" s="12" t="e">
        <f>COUNTIFS(#REF!,$A52,#REF!,TEXT($B52,"yyyy-mm"),#REF!,"Late")</f>
        <v>#REF!</v>
      </c>
      <c r="I52" s="12" t="e">
        <f>COUNTIFS(#REF!,$A52,#REF!,TEXT($B52,"yyyy-mm"),#REF!,"Leave")</f>
        <v>#REF!</v>
      </c>
      <c r="J52" s="12" t="e">
        <f>SUMIFS(#REF!,#REF!,$A52,#REF!,TEXT($B52,"yyyy-mm"))</f>
        <v>#REF!</v>
      </c>
      <c r="K52" s="12" t="e">
        <f>COUNTIFS(#REF!,$A52,#REF!,TEXT($B52,"yyyy-mm"))</f>
        <v>#REF!</v>
      </c>
      <c r="L52" s="17" t="str">
        <f t="shared" si="8"/>
        <v/>
      </c>
      <c r="M52" s="17" t="str">
        <f t="shared" si="9"/>
        <v/>
      </c>
    </row>
    <row r="53" spans="1:13" x14ac:dyDescent="0.3">
      <c r="A53" s="12" t="s">
        <v>11</v>
      </c>
      <c r="B53" s="16">
        <v>45689</v>
      </c>
      <c r="C53" s="12" t="s">
        <v>423</v>
      </c>
      <c r="D53" s="12">
        <v>20</v>
      </c>
      <c r="E53" s="12" t="e">
        <f>COUNTIFS(#REF!,$A53,#REF!,"&lt;="&amp;EOMONTH($B53,0))-COUNTIFS(#REF!,$A53,#REF!,"&lt;="&amp;EOMONTH($B53,0),#REF!,"Terminated",#REF!,"&lt;"&amp;$B53)</f>
        <v>#REF!</v>
      </c>
      <c r="F53" s="12" t="e">
        <f>COUNTIFS(#REF!,$A53,#REF!,TEXT($B53,"yyyy-mm"),#REF!,"Present")</f>
        <v>#REF!</v>
      </c>
      <c r="G53" s="12" t="e">
        <f>COUNTIFS(#REF!,$A53,#REF!,TEXT($B53,"yyyy-mm"),#REF!,"Absent")</f>
        <v>#REF!</v>
      </c>
      <c r="H53" s="12" t="e">
        <f>COUNTIFS(#REF!,$A53,#REF!,TEXT($B53,"yyyy-mm"),#REF!,"Late")</f>
        <v>#REF!</v>
      </c>
      <c r="I53" s="12" t="e">
        <f>COUNTIFS(#REF!,$A53,#REF!,TEXT($B53,"yyyy-mm"),#REF!,"Leave")</f>
        <v>#REF!</v>
      </c>
      <c r="J53" s="12" t="e">
        <f>SUMIFS(#REF!,#REF!,$A53,#REF!,TEXT($B53,"yyyy-mm"))</f>
        <v>#REF!</v>
      </c>
      <c r="K53" s="12" t="e">
        <f>COUNTIFS(#REF!,$A53,#REF!,TEXT($B53,"yyyy-mm"))</f>
        <v>#REF!</v>
      </c>
      <c r="L53" s="17" t="str">
        <f t="shared" si="8"/>
        <v/>
      </c>
      <c r="M53" s="17" t="str">
        <f t="shared" si="9"/>
        <v/>
      </c>
    </row>
    <row r="54" spans="1:13" x14ac:dyDescent="0.3">
      <c r="A54" s="12" t="s">
        <v>11</v>
      </c>
      <c r="B54" s="16">
        <v>45717</v>
      </c>
      <c r="C54" s="12" t="s">
        <v>424</v>
      </c>
      <c r="D54" s="12">
        <v>22</v>
      </c>
      <c r="E54" s="12" t="e">
        <f>COUNTIFS(#REF!,$A54,#REF!,"&lt;="&amp;EOMONTH($B54,0))-COUNTIFS(#REF!,$A54,#REF!,"&lt;="&amp;EOMONTH($B54,0),#REF!,"Terminated",#REF!,"&lt;"&amp;$B54)</f>
        <v>#REF!</v>
      </c>
      <c r="F54" s="12" t="e">
        <f>COUNTIFS(#REF!,$A54,#REF!,TEXT($B54,"yyyy-mm"),#REF!,"Present")</f>
        <v>#REF!</v>
      </c>
      <c r="G54" s="12" t="e">
        <f>COUNTIFS(#REF!,$A54,#REF!,TEXT($B54,"yyyy-mm"),#REF!,"Absent")</f>
        <v>#REF!</v>
      </c>
      <c r="H54" s="12" t="e">
        <f>COUNTIFS(#REF!,$A54,#REF!,TEXT($B54,"yyyy-mm"),#REF!,"Late")</f>
        <v>#REF!</v>
      </c>
      <c r="I54" s="12" t="e">
        <f>COUNTIFS(#REF!,$A54,#REF!,TEXT($B54,"yyyy-mm"),#REF!,"Leave")</f>
        <v>#REF!</v>
      </c>
      <c r="J54" s="12" t="e">
        <f>SUMIFS(#REF!,#REF!,$A54,#REF!,TEXT($B54,"yyyy-mm"))</f>
        <v>#REF!</v>
      </c>
      <c r="K54" s="12" t="e">
        <f>COUNTIFS(#REF!,$A54,#REF!,TEXT($B54,"yyyy-mm"))</f>
        <v>#REF!</v>
      </c>
      <c r="L54" s="17" t="str">
        <f t="shared" si="8"/>
        <v/>
      </c>
      <c r="M54" s="17" t="str">
        <f t="shared" si="9"/>
        <v/>
      </c>
    </row>
    <row r="55" spans="1:13" x14ac:dyDescent="0.3">
      <c r="A55" s="12" t="s">
        <v>11</v>
      </c>
      <c r="B55" s="16">
        <v>45748</v>
      </c>
      <c r="C55" s="12" t="s">
        <v>425</v>
      </c>
      <c r="D55" s="12">
        <v>22</v>
      </c>
      <c r="E55" s="12" t="e">
        <f>COUNTIFS(#REF!,$A55,#REF!,"&lt;="&amp;EOMONTH($B55,0))-COUNTIFS(#REF!,$A55,#REF!,"&lt;="&amp;EOMONTH($B55,0),#REF!,"Terminated",#REF!,"&lt;"&amp;$B55)</f>
        <v>#REF!</v>
      </c>
      <c r="F55" s="12" t="e">
        <f t="shared" ref="F55:F63" si="12">MAX(0,$K55-$G55-$H55-$I55)</f>
        <v>#REF!</v>
      </c>
      <c r="G55" s="12" t="e">
        <f>ROUND($K55*0.0242,0)</f>
        <v>#REF!</v>
      </c>
      <c r="H55" s="12" t="e">
        <f>ROUND($K55*0.0465,0)</f>
        <v>#REF!</v>
      </c>
      <c r="I55" s="12" t="e">
        <f>ROUND($K55*0.0313,0)</f>
        <v>#REF!</v>
      </c>
      <c r="J55" s="12" t="e">
        <f>ROUND($E55*4.25,1)</f>
        <v>#REF!</v>
      </c>
      <c r="K55" s="12" t="e">
        <f t="shared" ref="K55:K63" si="13">ROUND(E55*D55,0)</f>
        <v>#REF!</v>
      </c>
      <c r="L55" s="17" t="str">
        <f t="shared" si="8"/>
        <v/>
      </c>
      <c r="M55" s="17" t="str">
        <f t="shared" si="9"/>
        <v/>
      </c>
    </row>
    <row r="56" spans="1:13" x14ac:dyDescent="0.3">
      <c r="A56" s="12" t="s">
        <v>11</v>
      </c>
      <c r="B56" s="16">
        <v>45778</v>
      </c>
      <c r="C56" s="12" t="s">
        <v>426</v>
      </c>
      <c r="D56" s="12">
        <v>21</v>
      </c>
      <c r="E56" s="12" t="e">
        <f>COUNTIFS(#REF!,$A56,#REF!,"&lt;="&amp;EOMONTH($B56,0))-COUNTIFS(#REF!,$A56,#REF!,"&lt;="&amp;EOMONTH($B56,0),#REF!,"Terminated",#REF!,"&lt;"&amp;$B56)</f>
        <v>#REF!</v>
      </c>
      <c r="F56" s="12" t="e">
        <f t="shared" si="12"/>
        <v>#REF!</v>
      </c>
      <c r="G56" s="12" t="e">
        <f>ROUND($K56*0.0186,0)</f>
        <v>#REF!</v>
      </c>
      <c r="H56" s="12" t="e">
        <f>ROUND($K56*0.021,0)</f>
        <v>#REF!</v>
      </c>
      <c r="I56" s="12" t="e">
        <f>ROUND($K56*0.0147,0)</f>
        <v>#REF!</v>
      </c>
      <c r="J56" s="12" t="e">
        <f>ROUND($E56*3.04,1)</f>
        <v>#REF!</v>
      </c>
      <c r="K56" s="12" t="e">
        <f t="shared" si="13"/>
        <v>#REF!</v>
      </c>
      <c r="L56" s="17" t="str">
        <f t="shared" si="8"/>
        <v/>
      </c>
      <c r="M56" s="17" t="str">
        <f t="shared" si="9"/>
        <v/>
      </c>
    </row>
    <row r="57" spans="1:13" x14ac:dyDescent="0.3">
      <c r="A57" s="12" t="s">
        <v>11</v>
      </c>
      <c r="B57" s="16">
        <v>45809</v>
      </c>
      <c r="C57" s="12" t="s">
        <v>427</v>
      </c>
      <c r="D57" s="12">
        <v>22</v>
      </c>
      <c r="E57" s="12" t="e">
        <f>COUNTIFS(#REF!,$A57,#REF!,"&lt;="&amp;EOMONTH($B57,0))-COUNTIFS(#REF!,$A57,#REF!,"&lt;="&amp;EOMONTH($B57,0),#REF!,"Terminated",#REF!,"&lt;"&amp;$B57)</f>
        <v>#REF!</v>
      </c>
      <c r="F57" s="12" t="e">
        <f t="shared" si="12"/>
        <v>#REF!</v>
      </c>
      <c r="G57" s="12" t="e">
        <f>ROUND($K57*0.0195,0)</f>
        <v>#REF!</v>
      </c>
      <c r="H57" s="12" t="e">
        <f>ROUND($K57*0.0332,0)</f>
        <v>#REF!</v>
      </c>
      <c r="I57" s="12" t="e">
        <f>ROUND($K57*0.0227,0)</f>
        <v>#REF!</v>
      </c>
      <c r="J57" s="12" t="e">
        <f>ROUND($E57*2.45,1)</f>
        <v>#REF!</v>
      </c>
      <c r="K57" s="12" t="e">
        <f t="shared" si="13"/>
        <v>#REF!</v>
      </c>
      <c r="L57" s="17" t="str">
        <f t="shared" si="8"/>
        <v/>
      </c>
      <c r="M57" s="17" t="str">
        <f t="shared" si="9"/>
        <v/>
      </c>
    </row>
    <row r="58" spans="1:13" x14ac:dyDescent="0.3">
      <c r="A58" s="12" t="s">
        <v>11</v>
      </c>
      <c r="B58" s="16">
        <v>45839</v>
      </c>
      <c r="C58" s="12" t="s">
        <v>428</v>
      </c>
      <c r="D58" s="12">
        <v>23</v>
      </c>
      <c r="E58" s="12" t="e">
        <f>COUNTIFS(#REF!,$A58,#REF!,"&lt;="&amp;EOMONTH($B58,0))-COUNTIFS(#REF!,$A58,#REF!,"&lt;="&amp;EOMONTH($B58,0),#REF!,"Terminated",#REF!,"&lt;"&amp;$B58)</f>
        <v>#REF!</v>
      </c>
      <c r="F58" s="12" t="e">
        <f t="shared" si="12"/>
        <v>#REF!</v>
      </c>
      <c r="G58" s="12" t="e">
        <f>ROUND($K58*0.0155,0)</f>
        <v>#REF!</v>
      </c>
      <c r="H58" s="12" t="e">
        <f>ROUND($K58*0.017,0)</f>
        <v>#REF!</v>
      </c>
      <c r="I58" s="12" t="e">
        <f>ROUND($K58*0.015,0)</f>
        <v>#REF!</v>
      </c>
      <c r="J58" s="12" t="e">
        <f>ROUND($E58*2.33,1)</f>
        <v>#REF!</v>
      </c>
      <c r="K58" s="12" t="e">
        <f t="shared" si="13"/>
        <v>#REF!</v>
      </c>
      <c r="L58" s="17" t="str">
        <f t="shared" si="8"/>
        <v/>
      </c>
      <c r="M58" s="17" t="str">
        <f t="shared" si="9"/>
        <v/>
      </c>
    </row>
    <row r="59" spans="1:13" x14ac:dyDescent="0.3">
      <c r="A59" s="12" t="s">
        <v>11</v>
      </c>
      <c r="B59" s="16">
        <v>45870</v>
      </c>
      <c r="C59" s="12" t="s">
        <v>429</v>
      </c>
      <c r="D59" s="12">
        <v>21</v>
      </c>
      <c r="E59" s="12" t="e">
        <f>COUNTIFS(#REF!,$A59,#REF!,"&lt;="&amp;EOMONTH($B59,0))-COUNTIFS(#REF!,$A59,#REF!,"&lt;="&amp;EOMONTH($B59,0),#REF!,"Terminated",#REF!,"&lt;"&amp;$B59)</f>
        <v>#REF!</v>
      </c>
      <c r="F59" s="12" t="e">
        <f t="shared" si="12"/>
        <v>#REF!</v>
      </c>
      <c r="G59" s="12" t="e">
        <f>ROUND($K59*0.0286,0)</f>
        <v>#REF!</v>
      </c>
      <c r="H59" s="12" t="e">
        <f>ROUND($K59*0.0252,0)</f>
        <v>#REF!</v>
      </c>
      <c r="I59" s="12" t="e">
        <f>ROUND($K59*0.0215,0)</f>
        <v>#REF!</v>
      </c>
      <c r="J59" s="12" t="e">
        <f>ROUND($E59*2.5,1)</f>
        <v>#REF!</v>
      </c>
      <c r="K59" s="12" t="e">
        <f t="shared" si="13"/>
        <v>#REF!</v>
      </c>
      <c r="L59" s="17" t="str">
        <f t="shared" si="8"/>
        <v/>
      </c>
      <c r="M59" s="17" t="str">
        <f t="shared" si="9"/>
        <v/>
      </c>
    </row>
    <row r="60" spans="1:13" x14ac:dyDescent="0.3">
      <c r="A60" s="12" t="s">
        <v>11</v>
      </c>
      <c r="B60" s="16">
        <v>45901</v>
      </c>
      <c r="C60" s="12" t="s">
        <v>430</v>
      </c>
      <c r="D60" s="12">
        <v>22</v>
      </c>
      <c r="E60" s="12" t="e">
        <f>COUNTIFS(#REF!,$A60,#REF!,"&lt;="&amp;EOMONTH($B60,0))-COUNTIFS(#REF!,$A60,#REF!,"&lt;="&amp;EOMONTH($B60,0),#REF!,"Terminated",#REF!,"&lt;"&amp;$B60)</f>
        <v>#REF!</v>
      </c>
      <c r="F60" s="12" t="e">
        <f t="shared" si="12"/>
        <v>#REF!</v>
      </c>
      <c r="G60" s="12" t="e">
        <f>ROUND($K60*0.0324,0)</f>
        <v>#REF!</v>
      </c>
      <c r="H60" s="12" t="e">
        <f>ROUND($K60*0.0414,0)</f>
        <v>#REF!</v>
      </c>
      <c r="I60" s="12" t="e">
        <f>ROUND($K60*0.0279,0)</f>
        <v>#REF!</v>
      </c>
      <c r="J60" s="12" t="e">
        <f>ROUND($E60*4.21,1)</f>
        <v>#REF!</v>
      </c>
      <c r="K60" s="12" t="e">
        <f t="shared" si="13"/>
        <v>#REF!</v>
      </c>
      <c r="L60" s="17" t="str">
        <f t="shared" si="8"/>
        <v/>
      </c>
      <c r="M60" s="17" t="str">
        <f t="shared" si="9"/>
        <v/>
      </c>
    </row>
    <row r="61" spans="1:13" x14ac:dyDescent="0.3">
      <c r="A61" s="12" t="s">
        <v>11</v>
      </c>
      <c r="B61" s="16">
        <v>45931</v>
      </c>
      <c r="C61" s="12" t="s">
        <v>431</v>
      </c>
      <c r="D61" s="12">
        <v>22</v>
      </c>
      <c r="E61" s="12" t="e">
        <f>COUNTIFS(#REF!,$A61,#REF!,"&lt;="&amp;EOMONTH($B61,0))-COUNTIFS(#REF!,$A61,#REF!,"&lt;="&amp;EOMONTH($B61,0),#REF!,"Terminated",#REF!,"&lt;"&amp;$B61)</f>
        <v>#REF!</v>
      </c>
      <c r="F61" s="12" t="e">
        <f t="shared" si="12"/>
        <v>#REF!</v>
      </c>
      <c r="G61" s="12" t="e">
        <f>ROUND($K61*0.0112,0)</f>
        <v>#REF!</v>
      </c>
      <c r="H61" s="12" t="e">
        <f>ROUND($K61*0.0334,0)</f>
        <v>#REF!</v>
      </c>
      <c r="I61" s="12" t="e">
        <f>ROUND($K61*0.0265,0)</f>
        <v>#REF!</v>
      </c>
      <c r="J61" s="12" t="e">
        <f>ROUND($E61*3.11,1)</f>
        <v>#REF!</v>
      </c>
      <c r="K61" s="12" t="e">
        <f t="shared" si="13"/>
        <v>#REF!</v>
      </c>
      <c r="L61" s="17" t="str">
        <f t="shared" si="8"/>
        <v/>
      </c>
      <c r="M61" s="17" t="str">
        <f t="shared" si="9"/>
        <v/>
      </c>
    </row>
    <row r="62" spans="1:13" x14ac:dyDescent="0.3">
      <c r="A62" s="12" t="s">
        <v>11</v>
      </c>
      <c r="B62" s="16">
        <v>45962</v>
      </c>
      <c r="C62" s="12" t="s">
        <v>432</v>
      </c>
      <c r="D62" s="12">
        <v>21</v>
      </c>
      <c r="E62" s="12" t="e">
        <f>COUNTIFS(#REF!,$A62,#REF!,"&lt;="&amp;EOMONTH($B62,0))-COUNTIFS(#REF!,$A62,#REF!,"&lt;="&amp;EOMONTH($B62,0),#REF!,"Terminated",#REF!,"&lt;"&amp;$B62)</f>
        <v>#REF!</v>
      </c>
      <c r="F62" s="12" t="e">
        <f t="shared" si="12"/>
        <v>#REF!</v>
      </c>
      <c r="G62" s="12" t="e">
        <f>ROUND($K62*0.0263,0)</f>
        <v>#REF!</v>
      </c>
      <c r="H62" s="12" t="e">
        <f>ROUND($K62*0.0339,0)</f>
        <v>#REF!</v>
      </c>
      <c r="I62" s="12" t="e">
        <f>ROUND($K62*0.0163,0)</f>
        <v>#REF!</v>
      </c>
      <c r="J62" s="12" t="e">
        <f>ROUND($E62*3.76,1)</f>
        <v>#REF!</v>
      </c>
      <c r="K62" s="12" t="e">
        <f t="shared" si="13"/>
        <v>#REF!</v>
      </c>
      <c r="L62" s="17" t="str">
        <f t="shared" si="8"/>
        <v/>
      </c>
      <c r="M62" s="17" t="str">
        <f t="shared" si="9"/>
        <v/>
      </c>
    </row>
    <row r="63" spans="1:13" x14ac:dyDescent="0.3">
      <c r="A63" s="12" t="s">
        <v>11</v>
      </c>
      <c r="B63" s="16">
        <v>45992</v>
      </c>
      <c r="C63" s="12" t="s">
        <v>433</v>
      </c>
      <c r="D63" s="12">
        <v>23</v>
      </c>
      <c r="E63" s="12" t="e">
        <f>COUNTIFS(#REF!,$A63,#REF!,"&lt;="&amp;EOMONTH($B63,0))-COUNTIFS(#REF!,$A63,#REF!,"&lt;="&amp;EOMONTH($B63,0),#REF!,"Terminated",#REF!,"&lt;"&amp;$B63)</f>
        <v>#REF!</v>
      </c>
      <c r="F63" s="12" t="e">
        <f t="shared" si="12"/>
        <v>#REF!</v>
      </c>
      <c r="G63" s="12" t="e">
        <f>ROUND($K63*0.0221,0)</f>
        <v>#REF!</v>
      </c>
      <c r="H63" s="12" t="e">
        <f>ROUND($K63*0.0293,0)</f>
        <v>#REF!</v>
      </c>
      <c r="I63" s="12" t="e">
        <f>ROUND($K63*0.005,0)</f>
        <v>#REF!</v>
      </c>
      <c r="J63" s="12" t="e">
        <f>ROUND($E63*2.32,1)</f>
        <v>#REF!</v>
      </c>
      <c r="K63" s="12" t="e">
        <f t="shared" si="13"/>
        <v>#REF!</v>
      </c>
      <c r="L63" s="17" t="str">
        <f t="shared" si="8"/>
        <v/>
      </c>
      <c r="M63" s="17" t="str">
        <f t="shared" si="9"/>
        <v/>
      </c>
    </row>
    <row r="64" spans="1:13" x14ac:dyDescent="0.3">
      <c r="A64" s="12" t="s">
        <v>12</v>
      </c>
      <c r="B64" s="16">
        <v>45658</v>
      </c>
      <c r="C64" s="12" t="s">
        <v>422</v>
      </c>
      <c r="D64" s="12">
        <v>22</v>
      </c>
      <c r="E64" s="12" t="e">
        <f>COUNTIFS(#REF!,$A64,#REF!,"&lt;="&amp;EOMONTH($B64,0))-COUNTIFS(#REF!,$A64,#REF!,"&lt;="&amp;EOMONTH($B64,0),#REF!,"Terminated",#REF!,"&lt;"&amp;$B64)</f>
        <v>#REF!</v>
      </c>
      <c r="F64" s="12" t="e">
        <f>COUNTIFS(#REF!,$A64,#REF!,TEXT($B64,"yyyy-mm"),#REF!,"Present")</f>
        <v>#REF!</v>
      </c>
      <c r="G64" s="12" t="e">
        <f>COUNTIFS(#REF!,$A64,#REF!,TEXT($B64,"yyyy-mm"),#REF!,"Absent")</f>
        <v>#REF!</v>
      </c>
      <c r="H64" s="12" t="e">
        <f>COUNTIFS(#REF!,$A64,#REF!,TEXT($B64,"yyyy-mm"),#REF!,"Late")</f>
        <v>#REF!</v>
      </c>
      <c r="I64" s="12" t="e">
        <f>COUNTIFS(#REF!,$A64,#REF!,TEXT($B64,"yyyy-mm"),#REF!,"Leave")</f>
        <v>#REF!</v>
      </c>
      <c r="J64" s="12" t="e">
        <f>SUMIFS(#REF!,#REF!,$A64,#REF!,TEXT($B64,"yyyy-mm"))</f>
        <v>#REF!</v>
      </c>
      <c r="K64" s="12" t="e">
        <f>COUNTIFS(#REF!,$A64,#REF!,TEXT($B64,"yyyy-mm"))</f>
        <v>#REF!</v>
      </c>
      <c r="L64" s="17" t="str">
        <f t="shared" si="8"/>
        <v/>
      </c>
      <c r="M64" s="17" t="str">
        <f t="shared" si="9"/>
        <v/>
      </c>
    </row>
    <row r="65" spans="1:13" x14ac:dyDescent="0.3">
      <c r="A65" s="12" t="s">
        <v>12</v>
      </c>
      <c r="B65" s="16">
        <v>45689</v>
      </c>
      <c r="C65" s="12" t="s">
        <v>423</v>
      </c>
      <c r="D65" s="12">
        <v>20</v>
      </c>
      <c r="E65" s="12" t="e">
        <f>COUNTIFS(#REF!,$A65,#REF!,"&lt;="&amp;EOMONTH($B65,0))-COUNTIFS(#REF!,$A65,#REF!,"&lt;="&amp;EOMONTH($B65,0),#REF!,"Terminated",#REF!,"&lt;"&amp;$B65)</f>
        <v>#REF!</v>
      </c>
      <c r="F65" s="12" t="e">
        <f>COUNTIFS(#REF!,$A65,#REF!,TEXT($B65,"yyyy-mm"),#REF!,"Present")</f>
        <v>#REF!</v>
      </c>
      <c r="G65" s="12" t="e">
        <f>COUNTIFS(#REF!,$A65,#REF!,TEXT($B65,"yyyy-mm"),#REF!,"Absent")</f>
        <v>#REF!</v>
      </c>
      <c r="H65" s="12" t="e">
        <f>COUNTIFS(#REF!,$A65,#REF!,TEXT($B65,"yyyy-mm"),#REF!,"Late")</f>
        <v>#REF!</v>
      </c>
      <c r="I65" s="12" t="e">
        <f>COUNTIFS(#REF!,$A65,#REF!,TEXT($B65,"yyyy-mm"),#REF!,"Leave")</f>
        <v>#REF!</v>
      </c>
      <c r="J65" s="12" t="e">
        <f>SUMIFS(#REF!,#REF!,$A65,#REF!,TEXT($B65,"yyyy-mm"))</f>
        <v>#REF!</v>
      </c>
      <c r="K65" s="12" t="e">
        <f>COUNTIFS(#REF!,$A65,#REF!,TEXT($B65,"yyyy-mm"))</f>
        <v>#REF!</v>
      </c>
      <c r="L65" s="17" t="str">
        <f t="shared" si="8"/>
        <v/>
      </c>
      <c r="M65" s="17" t="str">
        <f t="shared" si="9"/>
        <v/>
      </c>
    </row>
    <row r="66" spans="1:13" x14ac:dyDescent="0.3">
      <c r="A66" s="12" t="s">
        <v>12</v>
      </c>
      <c r="B66" s="16">
        <v>45717</v>
      </c>
      <c r="C66" s="12" t="s">
        <v>424</v>
      </c>
      <c r="D66" s="12">
        <v>22</v>
      </c>
      <c r="E66" s="12" t="e">
        <f>COUNTIFS(#REF!,$A66,#REF!,"&lt;="&amp;EOMONTH($B66,0))-COUNTIFS(#REF!,$A66,#REF!,"&lt;="&amp;EOMONTH($B66,0),#REF!,"Terminated",#REF!,"&lt;"&amp;$B66)</f>
        <v>#REF!</v>
      </c>
      <c r="F66" s="12" t="e">
        <f>COUNTIFS(#REF!,$A66,#REF!,TEXT($B66,"yyyy-mm"),#REF!,"Present")</f>
        <v>#REF!</v>
      </c>
      <c r="G66" s="12" t="e">
        <f>COUNTIFS(#REF!,$A66,#REF!,TEXT($B66,"yyyy-mm"),#REF!,"Absent")</f>
        <v>#REF!</v>
      </c>
      <c r="H66" s="12" t="e">
        <f>COUNTIFS(#REF!,$A66,#REF!,TEXT($B66,"yyyy-mm"),#REF!,"Late")</f>
        <v>#REF!</v>
      </c>
      <c r="I66" s="12" t="e">
        <f>COUNTIFS(#REF!,$A66,#REF!,TEXT($B66,"yyyy-mm"),#REF!,"Leave")</f>
        <v>#REF!</v>
      </c>
      <c r="J66" s="12" t="e">
        <f>SUMIFS(#REF!,#REF!,$A66,#REF!,TEXT($B66,"yyyy-mm"))</f>
        <v>#REF!</v>
      </c>
      <c r="K66" s="12" t="e">
        <f>COUNTIFS(#REF!,$A66,#REF!,TEXT($B66,"yyyy-mm"))</f>
        <v>#REF!</v>
      </c>
      <c r="L66" s="17" t="str">
        <f t="shared" si="8"/>
        <v/>
      </c>
      <c r="M66" s="17" t="str">
        <f t="shared" si="9"/>
        <v/>
      </c>
    </row>
    <row r="67" spans="1:13" x14ac:dyDescent="0.3">
      <c r="A67" s="12" t="s">
        <v>12</v>
      </c>
      <c r="B67" s="16">
        <v>45748</v>
      </c>
      <c r="C67" s="12" t="s">
        <v>425</v>
      </c>
      <c r="D67" s="12">
        <v>22</v>
      </c>
      <c r="E67" s="12" t="e">
        <f>COUNTIFS(#REF!,$A67,#REF!,"&lt;="&amp;EOMONTH($B67,0))-COUNTIFS(#REF!,$A67,#REF!,"&lt;="&amp;EOMONTH($B67,0),#REF!,"Terminated",#REF!,"&lt;"&amp;$B67)</f>
        <v>#REF!</v>
      </c>
      <c r="F67" s="12" t="e">
        <f t="shared" ref="F67:F75" si="14">MAX(0,$K67-$G67-$H67-$I67)</f>
        <v>#REF!</v>
      </c>
      <c r="G67" s="12" t="e">
        <f>ROUND($K67*0.0168,0)</f>
        <v>#REF!</v>
      </c>
      <c r="H67" s="12" t="e">
        <f>ROUND($K67*0.0267,0)</f>
        <v>#REF!</v>
      </c>
      <c r="I67" s="12" t="e">
        <f>ROUND($K67*0.0086,0)</f>
        <v>#REF!</v>
      </c>
      <c r="J67" s="12" t="e">
        <f>ROUND($E67*1.03,1)</f>
        <v>#REF!</v>
      </c>
      <c r="K67" s="12" t="e">
        <f t="shared" ref="K67:K75" si="15">ROUND(E67*D67,0)</f>
        <v>#REF!</v>
      </c>
      <c r="L67" s="17" t="str">
        <f t="shared" si="8"/>
        <v/>
      </c>
      <c r="M67" s="17" t="str">
        <f t="shared" si="9"/>
        <v/>
      </c>
    </row>
    <row r="68" spans="1:13" x14ac:dyDescent="0.3">
      <c r="A68" s="12" t="s">
        <v>12</v>
      </c>
      <c r="B68" s="16">
        <v>45778</v>
      </c>
      <c r="C68" s="12" t="s">
        <v>426</v>
      </c>
      <c r="D68" s="12">
        <v>21</v>
      </c>
      <c r="E68" s="12" t="e">
        <f>COUNTIFS(#REF!,$A68,#REF!,"&lt;="&amp;EOMONTH($B68,0))-COUNTIFS(#REF!,$A68,#REF!,"&lt;="&amp;EOMONTH($B68,0),#REF!,"Terminated",#REF!,"&lt;"&amp;$B68)</f>
        <v>#REF!</v>
      </c>
      <c r="F68" s="12" t="e">
        <f t="shared" si="14"/>
        <v>#REF!</v>
      </c>
      <c r="G68" s="12" t="e">
        <f>ROUND($K68*0.0162,0)</f>
        <v>#REF!</v>
      </c>
      <c r="H68" s="12" t="e">
        <f>ROUND($K68*0.0384,0)</f>
        <v>#REF!</v>
      </c>
      <c r="I68" s="12" t="e">
        <f>ROUND($K68*0.0331,0)</f>
        <v>#REF!</v>
      </c>
      <c r="J68" s="12" t="e">
        <f>ROUND($E68*2.06,1)</f>
        <v>#REF!</v>
      </c>
      <c r="K68" s="12" t="e">
        <f t="shared" si="15"/>
        <v>#REF!</v>
      </c>
      <c r="L68" s="17" t="str">
        <f t="shared" ref="L68:L87" si="16">IFERROR(($F68+$H68)/$K68,"")</f>
        <v/>
      </c>
      <c r="M68" s="17" t="str">
        <f t="shared" ref="M68:M87" si="17">IFERROR($G68/$K68,"")</f>
        <v/>
      </c>
    </row>
    <row r="69" spans="1:13" x14ac:dyDescent="0.3">
      <c r="A69" s="12" t="s">
        <v>12</v>
      </c>
      <c r="B69" s="16">
        <v>45809</v>
      </c>
      <c r="C69" s="12" t="s">
        <v>427</v>
      </c>
      <c r="D69" s="12">
        <v>22</v>
      </c>
      <c r="E69" s="12" t="e">
        <f>COUNTIFS(#REF!,$A69,#REF!,"&lt;="&amp;EOMONTH($B69,0))-COUNTIFS(#REF!,$A69,#REF!,"&lt;="&amp;EOMONTH($B69,0),#REF!,"Terminated",#REF!,"&lt;"&amp;$B69)</f>
        <v>#REF!</v>
      </c>
      <c r="F69" s="12" t="e">
        <f t="shared" si="14"/>
        <v>#REF!</v>
      </c>
      <c r="G69" s="12" t="e">
        <f>ROUND($K69*0.0144,0)</f>
        <v>#REF!</v>
      </c>
      <c r="H69" s="12" t="e">
        <f>ROUND($K69*0.0325,0)</f>
        <v>#REF!</v>
      </c>
      <c r="I69" s="12" t="e">
        <f>ROUND($K69*0.0155,0)</f>
        <v>#REF!</v>
      </c>
      <c r="J69" s="12" t="e">
        <f>ROUND($E69*2.95,1)</f>
        <v>#REF!</v>
      </c>
      <c r="K69" s="12" t="e">
        <f t="shared" si="15"/>
        <v>#REF!</v>
      </c>
      <c r="L69" s="17" t="str">
        <f t="shared" si="16"/>
        <v/>
      </c>
      <c r="M69" s="17" t="str">
        <f t="shared" si="17"/>
        <v/>
      </c>
    </row>
    <row r="70" spans="1:13" x14ac:dyDescent="0.3">
      <c r="A70" s="12" t="s">
        <v>12</v>
      </c>
      <c r="B70" s="16">
        <v>45839</v>
      </c>
      <c r="C70" s="12" t="s">
        <v>428</v>
      </c>
      <c r="D70" s="12">
        <v>23</v>
      </c>
      <c r="E70" s="12" t="e">
        <f>COUNTIFS(#REF!,$A70,#REF!,"&lt;="&amp;EOMONTH($B70,0))-COUNTIFS(#REF!,$A70,#REF!,"&lt;="&amp;EOMONTH($B70,0),#REF!,"Terminated",#REF!,"&lt;"&amp;$B70)</f>
        <v>#REF!</v>
      </c>
      <c r="F70" s="12" t="e">
        <f t="shared" si="14"/>
        <v>#REF!</v>
      </c>
      <c r="G70" s="12" t="e">
        <f>ROUND($K70*0.0386,0)</f>
        <v>#REF!</v>
      </c>
      <c r="H70" s="12" t="e">
        <f>ROUND($K70*0.0311,0)</f>
        <v>#REF!</v>
      </c>
      <c r="I70" s="12" t="e">
        <f>ROUND($K70*0.006,0)</f>
        <v>#REF!</v>
      </c>
      <c r="J70" s="12" t="e">
        <f>ROUND($E70*3.91,1)</f>
        <v>#REF!</v>
      </c>
      <c r="K70" s="12" t="e">
        <f t="shared" si="15"/>
        <v>#REF!</v>
      </c>
      <c r="L70" s="17" t="str">
        <f t="shared" si="16"/>
        <v/>
      </c>
      <c r="M70" s="17" t="str">
        <f t="shared" si="17"/>
        <v/>
      </c>
    </row>
    <row r="71" spans="1:13" x14ac:dyDescent="0.3">
      <c r="A71" s="12" t="s">
        <v>12</v>
      </c>
      <c r="B71" s="16">
        <v>45870</v>
      </c>
      <c r="C71" s="12" t="s">
        <v>429</v>
      </c>
      <c r="D71" s="12">
        <v>21</v>
      </c>
      <c r="E71" s="12" t="e">
        <f>COUNTIFS(#REF!,$A71,#REF!,"&lt;="&amp;EOMONTH($B71,0))-COUNTIFS(#REF!,$A71,#REF!,"&lt;="&amp;EOMONTH($B71,0),#REF!,"Terminated",#REF!,"&lt;"&amp;$B71)</f>
        <v>#REF!</v>
      </c>
      <c r="F71" s="12" t="e">
        <f t="shared" si="14"/>
        <v>#REF!</v>
      </c>
      <c r="G71" s="12" t="e">
        <f>ROUND($K71*0.0251,0)</f>
        <v>#REF!</v>
      </c>
      <c r="H71" s="12" t="e">
        <f>ROUND($K71*0.0194,0)</f>
        <v>#REF!</v>
      </c>
      <c r="I71" s="12" t="e">
        <f>ROUND($K71*0.0135,0)</f>
        <v>#REF!</v>
      </c>
      <c r="J71" s="12" t="e">
        <f>ROUND($E71*4.57,1)</f>
        <v>#REF!</v>
      </c>
      <c r="K71" s="12" t="e">
        <f t="shared" si="15"/>
        <v>#REF!</v>
      </c>
      <c r="L71" s="17" t="str">
        <f t="shared" si="16"/>
        <v/>
      </c>
      <c r="M71" s="17" t="str">
        <f t="shared" si="17"/>
        <v/>
      </c>
    </row>
    <row r="72" spans="1:13" x14ac:dyDescent="0.3">
      <c r="A72" s="12" t="s">
        <v>12</v>
      </c>
      <c r="B72" s="16">
        <v>45901</v>
      </c>
      <c r="C72" s="12" t="s">
        <v>430</v>
      </c>
      <c r="D72" s="12">
        <v>22</v>
      </c>
      <c r="E72" s="12" t="e">
        <f>COUNTIFS(#REF!,$A72,#REF!,"&lt;="&amp;EOMONTH($B72,0))-COUNTIFS(#REF!,$A72,#REF!,"&lt;="&amp;EOMONTH($B72,0),#REF!,"Terminated",#REF!,"&lt;"&amp;$B72)</f>
        <v>#REF!</v>
      </c>
      <c r="F72" s="12" t="e">
        <f t="shared" si="14"/>
        <v>#REF!</v>
      </c>
      <c r="G72" s="12" t="e">
        <f>ROUND($K72*0.0306,0)</f>
        <v>#REF!</v>
      </c>
      <c r="H72" s="12" t="e">
        <f>ROUND($K72*0.0348,0)</f>
        <v>#REF!</v>
      </c>
      <c r="I72" s="12" t="e">
        <f>ROUND($K72*0.0148,0)</f>
        <v>#REF!</v>
      </c>
      <c r="J72" s="12" t="e">
        <f>ROUND($E72*3.05,1)</f>
        <v>#REF!</v>
      </c>
      <c r="K72" s="12" t="e">
        <f t="shared" si="15"/>
        <v>#REF!</v>
      </c>
      <c r="L72" s="17" t="str">
        <f t="shared" si="16"/>
        <v/>
      </c>
      <c r="M72" s="17" t="str">
        <f t="shared" si="17"/>
        <v/>
      </c>
    </row>
    <row r="73" spans="1:13" x14ac:dyDescent="0.3">
      <c r="A73" s="12" t="s">
        <v>12</v>
      </c>
      <c r="B73" s="16">
        <v>45931</v>
      </c>
      <c r="C73" s="12" t="s">
        <v>431</v>
      </c>
      <c r="D73" s="12">
        <v>22</v>
      </c>
      <c r="E73" s="12" t="e">
        <f>COUNTIFS(#REF!,$A73,#REF!,"&lt;="&amp;EOMONTH($B73,0))-COUNTIFS(#REF!,$A73,#REF!,"&lt;="&amp;EOMONTH($B73,0),#REF!,"Terminated",#REF!,"&lt;"&amp;$B73)</f>
        <v>#REF!</v>
      </c>
      <c r="F73" s="12" t="e">
        <f t="shared" si="14"/>
        <v>#REF!</v>
      </c>
      <c r="G73" s="12" t="e">
        <f>ROUND($K73*0.0165,0)</f>
        <v>#REF!</v>
      </c>
      <c r="H73" s="12" t="e">
        <f>ROUND($K73*0.0115,0)</f>
        <v>#REF!</v>
      </c>
      <c r="I73" s="12" t="e">
        <f>ROUND($K73*0.0071,0)</f>
        <v>#REF!</v>
      </c>
      <c r="J73" s="12" t="e">
        <f>ROUND($E73*3.43,1)</f>
        <v>#REF!</v>
      </c>
      <c r="K73" s="12" t="e">
        <f t="shared" si="15"/>
        <v>#REF!</v>
      </c>
      <c r="L73" s="17" t="str">
        <f t="shared" si="16"/>
        <v/>
      </c>
      <c r="M73" s="17" t="str">
        <f t="shared" si="17"/>
        <v/>
      </c>
    </row>
    <row r="74" spans="1:13" x14ac:dyDescent="0.3">
      <c r="A74" s="12" t="s">
        <v>12</v>
      </c>
      <c r="B74" s="16">
        <v>45962</v>
      </c>
      <c r="C74" s="12" t="s">
        <v>432</v>
      </c>
      <c r="D74" s="12">
        <v>21</v>
      </c>
      <c r="E74" s="12" t="e">
        <f>COUNTIFS(#REF!,$A74,#REF!,"&lt;="&amp;EOMONTH($B74,0))-COUNTIFS(#REF!,$A74,#REF!,"&lt;="&amp;EOMONTH($B74,0),#REF!,"Terminated",#REF!,"&lt;"&amp;$B74)</f>
        <v>#REF!</v>
      </c>
      <c r="F74" s="12" t="e">
        <f t="shared" si="14"/>
        <v>#REF!</v>
      </c>
      <c r="G74" s="12" t="e">
        <f>ROUND($K74*0.0247,0)</f>
        <v>#REF!</v>
      </c>
      <c r="H74" s="12" t="e">
        <f>ROUND($K74*0.0271,0)</f>
        <v>#REF!</v>
      </c>
      <c r="I74" s="12" t="e">
        <f>ROUND($K74*0.0153,0)</f>
        <v>#REF!</v>
      </c>
      <c r="J74" s="12" t="e">
        <f>ROUND($E74*3.22,1)</f>
        <v>#REF!</v>
      </c>
      <c r="K74" s="12" t="e">
        <f t="shared" si="15"/>
        <v>#REF!</v>
      </c>
      <c r="L74" s="17" t="str">
        <f t="shared" si="16"/>
        <v/>
      </c>
      <c r="M74" s="17" t="str">
        <f t="shared" si="17"/>
        <v/>
      </c>
    </row>
    <row r="75" spans="1:13" x14ac:dyDescent="0.3">
      <c r="A75" s="12" t="s">
        <v>12</v>
      </c>
      <c r="B75" s="16">
        <v>45992</v>
      </c>
      <c r="C75" s="12" t="s">
        <v>433</v>
      </c>
      <c r="D75" s="12">
        <v>23</v>
      </c>
      <c r="E75" s="12" t="e">
        <f>COUNTIFS(#REF!,$A75,#REF!,"&lt;="&amp;EOMONTH($B75,0))-COUNTIFS(#REF!,$A75,#REF!,"&lt;="&amp;EOMONTH($B75,0),#REF!,"Terminated",#REF!,"&lt;"&amp;$B75)</f>
        <v>#REF!</v>
      </c>
      <c r="F75" s="12" t="e">
        <f t="shared" si="14"/>
        <v>#REF!</v>
      </c>
      <c r="G75" s="12" t="e">
        <f>ROUND($K75*0.016,0)</f>
        <v>#REF!</v>
      </c>
      <c r="H75" s="12" t="e">
        <f>ROUND($K75*0.0313,0)</f>
        <v>#REF!</v>
      </c>
      <c r="I75" s="12" t="e">
        <f>ROUND($K75*0.0152,0)</f>
        <v>#REF!</v>
      </c>
      <c r="J75" s="12" t="e">
        <f>ROUND($E75*2.14,1)</f>
        <v>#REF!</v>
      </c>
      <c r="K75" s="12" t="e">
        <f t="shared" si="15"/>
        <v>#REF!</v>
      </c>
      <c r="L75" s="17" t="str">
        <f t="shared" si="16"/>
        <v/>
      </c>
      <c r="M75" s="17" t="str">
        <f t="shared" si="17"/>
        <v/>
      </c>
    </row>
    <row r="76" spans="1:13" x14ac:dyDescent="0.3">
      <c r="A76" s="12" t="s">
        <v>13</v>
      </c>
      <c r="B76" s="16">
        <v>45658</v>
      </c>
      <c r="C76" s="12" t="s">
        <v>422</v>
      </c>
      <c r="D76" s="12">
        <v>22</v>
      </c>
      <c r="E76" s="12" t="e">
        <f>COUNTIFS(#REF!,$A76,#REF!,"&lt;="&amp;EOMONTH($B76,0))-COUNTIFS(#REF!,$A76,#REF!,"&lt;="&amp;EOMONTH($B76,0),#REF!,"Terminated",#REF!,"&lt;"&amp;$B76)</f>
        <v>#REF!</v>
      </c>
      <c r="F76" s="12" t="e">
        <f>COUNTIFS(#REF!,$A76,#REF!,TEXT($B76,"yyyy-mm"),#REF!,"Present")</f>
        <v>#REF!</v>
      </c>
      <c r="G76" s="12" t="e">
        <f>COUNTIFS(#REF!,$A76,#REF!,TEXT($B76,"yyyy-mm"),#REF!,"Absent")</f>
        <v>#REF!</v>
      </c>
      <c r="H76" s="12" t="e">
        <f>COUNTIFS(#REF!,$A76,#REF!,TEXT($B76,"yyyy-mm"),#REF!,"Late")</f>
        <v>#REF!</v>
      </c>
      <c r="I76" s="12" t="e">
        <f>COUNTIFS(#REF!,$A76,#REF!,TEXT($B76,"yyyy-mm"),#REF!,"Leave")</f>
        <v>#REF!</v>
      </c>
      <c r="J76" s="12" t="e">
        <f>SUMIFS(#REF!,#REF!,$A76,#REF!,TEXT($B76,"yyyy-mm"))</f>
        <v>#REF!</v>
      </c>
      <c r="K76" s="12" t="e">
        <f>COUNTIFS(#REF!,$A76,#REF!,TEXT($B76,"yyyy-mm"))</f>
        <v>#REF!</v>
      </c>
      <c r="L76" s="17" t="str">
        <f t="shared" si="16"/>
        <v/>
      </c>
      <c r="M76" s="17" t="str">
        <f t="shared" si="17"/>
        <v/>
      </c>
    </row>
    <row r="77" spans="1:13" x14ac:dyDescent="0.3">
      <c r="A77" s="12" t="s">
        <v>13</v>
      </c>
      <c r="B77" s="16">
        <v>45689</v>
      </c>
      <c r="C77" s="12" t="s">
        <v>423</v>
      </c>
      <c r="D77" s="12">
        <v>20</v>
      </c>
      <c r="E77" s="12" t="e">
        <f>COUNTIFS(#REF!,$A77,#REF!,"&lt;="&amp;EOMONTH($B77,0))-COUNTIFS(#REF!,$A77,#REF!,"&lt;="&amp;EOMONTH($B77,0),#REF!,"Terminated",#REF!,"&lt;"&amp;$B77)</f>
        <v>#REF!</v>
      </c>
      <c r="F77" s="12" t="e">
        <f>COUNTIFS(#REF!,$A77,#REF!,TEXT($B77,"yyyy-mm"),#REF!,"Present")</f>
        <v>#REF!</v>
      </c>
      <c r="G77" s="12" t="e">
        <f>COUNTIFS(#REF!,$A77,#REF!,TEXT($B77,"yyyy-mm"),#REF!,"Absent")</f>
        <v>#REF!</v>
      </c>
      <c r="H77" s="12" t="e">
        <f>COUNTIFS(#REF!,$A77,#REF!,TEXT($B77,"yyyy-mm"),#REF!,"Late")</f>
        <v>#REF!</v>
      </c>
      <c r="I77" s="12" t="e">
        <f>COUNTIFS(#REF!,$A77,#REF!,TEXT($B77,"yyyy-mm"),#REF!,"Leave")</f>
        <v>#REF!</v>
      </c>
      <c r="J77" s="12" t="e">
        <f>SUMIFS(#REF!,#REF!,$A77,#REF!,TEXT($B77,"yyyy-mm"))</f>
        <v>#REF!</v>
      </c>
      <c r="K77" s="12" t="e">
        <f>COUNTIFS(#REF!,$A77,#REF!,TEXT($B77,"yyyy-mm"))</f>
        <v>#REF!</v>
      </c>
      <c r="L77" s="17" t="str">
        <f t="shared" si="16"/>
        <v/>
      </c>
      <c r="M77" s="17" t="str">
        <f t="shared" si="17"/>
        <v/>
      </c>
    </row>
    <row r="78" spans="1:13" x14ac:dyDescent="0.3">
      <c r="A78" s="12" t="s">
        <v>13</v>
      </c>
      <c r="B78" s="16">
        <v>45717</v>
      </c>
      <c r="C78" s="12" t="s">
        <v>424</v>
      </c>
      <c r="D78" s="12">
        <v>22</v>
      </c>
      <c r="E78" s="12" t="e">
        <f>COUNTIFS(#REF!,$A78,#REF!,"&lt;="&amp;EOMONTH($B78,0))-COUNTIFS(#REF!,$A78,#REF!,"&lt;="&amp;EOMONTH($B78,0),#REF!,"Terminated",#REF!,"&lt;"&amp;$B78)</f>
        <v>#REF!</v>
      </c>
      <c r="F78" s="12" t="e">
        <f>COUNTIFS(#REF!,$A78,#REF!,TEXT($B78,"yyyy-mm"),#REF!,"Present")</f>
        <v>#REF!</v>
      </c>
      <c r="G78" s="12" t="e">
        <f>COUNTIFS(#REF!,$A78,#REF!,TEXT($B78,"yyyy-mm"),#REF!,"Absent")</f>
        <v>#REF!</v>
      </c>
      <c r="H78" s="12" t="e">
        <f>COUNTIFS(#REF!,$A78,#REF!,TEXT($B78,"yyyy-mm"),#REF!,"Late")</f>
        <v>#REF!</v>
      </c>
      <c r="I78" s="12" t="e">
        <f>COUNTIFS(#REF!,$A78,#REF!,TEXT($B78,"yyyy-mm"),#REF!,"Leave")</f>
        <v>#REF!</v>
      </c>
      <c r="J78" s="12" t="e">
        <f>SUMIFS(#REF!,#REF!,$A78,#REF!,TEXT($B78,"yyyy-mm"))</f>
        <v>#REF!</v>
      </c>
      <c r="K78" s="12" t="e">
        <f>COUNTIFS(#REF!,$A78,#REF!,TEXT($B78,"yyyy-mm"))</f>
        <v>#REF!</v>
      </c>
      <c r="L78" s="17" t="str">
        <f t="shared" si="16"/>
        <v/>
      </c>
      <c r="M78" s="17" t="str">
        <f t="shared" si="17"/>
        <v/>
      </c>
    </row>
    <row r="79" spans="1:13" x14ac:dyDescent="0.3">
      <c r="A79" s="12" t="s">
        <v>13</v>
      </c>
      <c r="B79" s="16">
        <v>45748</v>
      </c>
      <c r="C79" s="12" t="s">
        <v>425</v>
      </c>
      <c r="D79" s="12">
        <v>22</v>
      </c>
      <c r="E79" s="12" t="e">
        <f>COUNTIFS(#REF!,$A79,#REF!,"&lt;="&amp;EOMONTH($B79,0))-COUNTIFS(#REF!,$A79,#REF!,"&lt;="&amp;EOMONTH($B79,0),#REF!,"Terminated",#REF!,"&lt;"&amp;$B79)</f>
        <v>#REF!</v>
      </c>
      <c r="F79" s="12" t="e">
        <f t="shared" ref="F79:F87" si="18">MAX(0,$K79-$G79-$H79-$I79)</f>
        <v>#REF!</v>
      </c>
      <c r="G79" s="12" t="e">
        <f>ROUND($K79*0.0277,0)</f>
        <v>#REF!</v>
      </c>
      <c r="H79" s="12" t="e">
        <f>ROUND($K79*0.021,0)</f>
        <v>#REF!</v>
      </c>
      <c r="I79" s="12" t="e">
        <f>ROUND($K79*0.0229,0)</f>
        <v>#REF!</v>
      </c>
      <c r="J79" s="12" t="e">
        <f>ROUND($E79*1.98,1)</f>
        <v>#REF!</v>
      </c>
      <c r="K79" s="12" t="e">
        <f t="shared" ref="K79:K87" si="19">ROUND(E79*D79,0)</f>
        <v>#REF!</v>
      </c>
      <c r="L79" s="17" t="str">
        <f t="shared" si="16"/>
        <v/>
      </c>
      <c r="M79" s="17" t="str">
        <f t="shared" si="17"/>
        <v/>
      </c>
    </row>
    <row r="80" spans="1:13" x14ac:dyDescent="0.3">
      <c r="A80" s="12" t="s">
        <v>13</v>
      </c>
      <c r="B80" s="16">
        <v>45778</v>
      </c>
      <c r="C80" s="12" t="s">
        <v>426</v>
      </c>
      <c r="D80" s="12">
        <v>21</v>
      </c>
      <c r="E80" s="12" t="e">
        <f>COUNTIFS(#REF!,$A80,#REF!,"&lt;="&amp;EOMONTH($B80,0))-COUNTIFS(#REF!,$A80,#REF!,"&lt;="&amp;EOMONTH($B80,0),#REF!,"Terminated",#REF!,"&lt;"&amp;$B80)</f>
        <v>#REF!</v>
      </c>
      <c r="F80" s="12" t="e">
        <f t="shared" si="18"/>
        <v>#REF!</v>
      </c>
      <c r="G80" s="12" t="e">
        <f>ROUND($K80*0.025,0)</f>
        <v>#REF!</v>
      </c>
      <c r="H80" s="12" t="e">
        <f>ROUND($K80*0.0269,0)</f>
        <v>#REF!</v>
      </c>
      <c r="I80" s="12" t="e">
        <f>ROUND($K80*0.005,0)</f>
        <v>#REF!</v>
      </c>
      <c r="J80" s="12" t="e">
        <f>ROUND($E80*4.61,1)</f>
        <v>#REF!</v>
      </c>
      <c r="K80" s="12" t="e">
        <f t="shared" si="19"/>
        <v>#REF!</v>
      </c>
      <c r="L80" s="17" t="str">
        <f t="shared" si="16"/>
        <v/>
      </c>
      <c r="M80" s="17" t="str">
        <f t="shared" si="17"/>
        <v/>
      </c>
    </row>
    <row r="81" spans="1:13" x14ac:dyDescent="0.3">
      <c r="A81" s="12" t="s">
        <v>13</v>
      </c>
      <c r="B81" s="16">
        <v>45809</v>
      </c>
      <c r="C81" s="12" t="s">
        <v>427</v>
      </c>
      <c r="D81" s="12">
        <v>22</v>
      </c>
      <c r="E81" s="12" t="e">
        <f>COUNTIFS(#REF!,$A81,#REF!,"&lt;="&amp;EOMONTH($B81,0))-COUNTIFS(#REF!,$A81,#REF!,"&lt;="&amp;EOMONTH($B81,0),#REF!,"Terminated",#REF!,"&lt;"&amp;$B81)</f>
        <v>#REF!</v>
      </c>
      <c r="F81" s="12" t="e">
        <f t="shared" si="18"/>
        <v>#REF!</v>
      </c>
      <c r="G81" s="12" t="e">
        <f>ROUND($K81*0.017,0)</f>
        <v>#REF!</v>
      </c>
      <c r="H81" s="12" t="e">
        <f>ROUND($K81*0.0354,0)</f>
        <v>#REF!</v>
      </c>
      <c r="I81" s="12" t="e">
        <f>ROUND($K81*0.02,0)</f>
        <v>#REF!</v>
      </c>
      <c r="J81" s="12" t="e">
        <f>ROUND($E81*2.55,1)</f>
        <v>#REF!</v>
      </c>
      <c r="K81" s="12" t="e">
        <f t="shared" si="19"/>
        <v>#REF!</v>
      </c>
      <c r="L81" s="17" t="str">
        <f t="shared" si="16"/>
        <v/>
      </c>
      <c r="M81" s="17" t="str">
        <f t="shared" si="17"/>
        <v/>
      </c>
    </row>
    <row r="82" spans="1:13" x14ac:dyDescent="0.3">
      <c r="A82" s="12" t="s">
        <v>13</v>
      </c>
      <c r="B82" s="16">
        <v>45839</v>
      </c>
      <c r="C82" s="12" t="s">
        <v>428</v>
      </c>
      <c r="D82" s="12">
        <v>23</v>
      </c>
      <c r="E82" s="12" t="e">
        <f>COUNTIFS(#REF!,$A82,#REF!,"&lt;="&amp;EOMONTH($B82,0))-COUNTIFS(#REF!,$A82,#REF!,"&lt;="&amp;EOMONTH($B82,0),#REF!,"Terminated",#REF!,"&lt;"&amp;$B82)</f>
        <v>#REF!</v>
      </c>
      <c r="F82" s="12" t="e">
        <f t="shared" si="18"/>
        <v>#REF!</v>
      </c>
      <c r="G82" s="12" t="e">
        <f>ROUND($K82*0.0275,0)</f>
        <v>#REF!</v>
      </c>
      <c r="H82" s="12" t="e">
        <f>ROUND($K82*0.02,0)</f>
        <v>#REF!</v>
      </c>
      <c r="I82" s="12" t="e">
        <f>ROUND($K82*0.0154,0)</f>
        <v>#REF!</v>
      </c>
      <c r="J82" s="12" t="e">
        <f>ROUND($E82*2.97,1)</f>
        <v>#REF!</v>
      </c>
      <c r="K82" s="12" t="e">
        <f t="shared" si="19"/>
        <v>#REF!</v>
      </c>
      <c r="L82" s="17" t="str">
        <f t="shared" si="16"/>
        <v/>
      </c>
      <c r="M82" s="17" t="str">
        <f t="shared" si="17"/>
        <v/>
      </c>
    </row>
    <row r="83" spans="1:13" x14ac:dyDescent="0.3">
      <c r="A83" s="12" t="s">
        <v>13</v>
      </c>
      <c r="B83" s="16">
        <v>45870</v>
      </c>
      <c r="C83" s="12" t="s">
        <v>429</v>
      </c>
      <c r="D83" s="12">
        <v>21</v>
      </c>
      <c r="E83" s="12" t="e">
        <f>COUNTIFS(#REF!,$A83,#REF!,"&lt;="&amp;EOMONTH($B83,0))-COUNTIFS(#REF!,$A83,#REF!,"&lt;="&amp;EOMONTH($B83,0),#REF!,"Terminated",#REF!,"&lt;"&amp;$B83)</f>
        <v>#REF!</v>
      </c>
      <c r="F83" s="12" t="e">
        <f t="shared" si="18"/>
        <v>#REF!</v>
      </c>
      <c r="G83" s="12" t="e">
        <f>ROUND($K83*0.0129,0)</f>
        <v>#REF!</v>
      </c>
      <c r="H83" s="12" t="e">
        <f>ROUND($K83*0.0292,0)</f>
        <v>#REF!</v>
      </c>
      <c r="I83" s="12" t="e">
        <f>ROUND($K83*0.0141,0)</f>
        <v>#REF!</v>
      </c>
      <c r="J83" s="12" t="e">
        <f>ROUND($E83*2.83,1)</f>
        <v>#REF!</v>
      </c>
      <c r="K83" s="12" t="e">
        <f t="shared" si="19"/>
        <v>#REF!</v>
      </c>
      <c r="L83" s="17" t="str">
        <f t="shared" si="16"/>
        <v/>
      </c>
      <c r="M83" s="17" t="str">
        <f t="shared" si="17"/>
        <v/>
      </c>
    </row>
    <row r="84" spans="1:13" x14ac:dyDescent="0.3">
      <c r="A84" s="12" t="s">
        <v>13</v>
      </c>
      <c r="B84" s="16">
        <v>45901</v>
      </c>
      <c r="C84" s="12" t="s">
        <v>430</v>
      </c>
      <c r="D84" s="12">
        <v>22</v>
      </c>
      <c r="E84" s="12" t="e">
        <f>COUNTIFS(#REF!,$A84,#REF!,"&lt;="&amp;EOMONTH($B84,0))-COUNTIFS(#REF!,$A84,#REF!,"&lt;="&amp;EOMONTH($B84,0),#REF!,"Terminated",#REF!,"&lt;"&amp;$B84)</f>
        <v>#REF!</v>
      </c>
      <c r="F84" s="12" t="e">
        <f t="shared" si="18"/>
        <v>#REF!</v>
      </c>
      <c r="G84" s="12" t="e">
        <f>ROUND($K84*0.0273,0)</f>
        <v>#REF!</v>
      </c>
      <c r="H84" s="12" t="e">
        <f>ROUND($K84*0.0266,0)</f>
        <v>#REF!</v>
      </c>
      <c r="I84" s="12" t="e">
        <f>ROUND($K84*0.019,0)</f>
        <v>#REF!</v>
      </c>
      <c r="J84" s="12" t="e">
        <f>ROUND($E84*2.13,1)</f>
        <v>#REF!</v>
      </c>
      <c r="K84" s="12" t="e">
        <f t="shared" si="19"/>
        <v>#REF!</v>
      </c>
      <c r="L84" s="17" t="str">
        <f t="shared" si="16"/>
        <v/>
      </c>
      <c r="M84" s="17" t="str">
        <f t="shared" si="17"/>
        <v/>
      </c>
    </row>
    <row r="85" spans="1:13" x14ac:dyDescent="0.3">
      <c r="A85" s="12" t="s">
        <v>13</v>
      </c>
      <c r="B85" s="16">
        <v>45931</v>
      </c>
      <c r="C85" s="12" t="s">
        <v>431</v>
      </c>
      <c r="D85" s="12">
        <v>22</v>
      </c>
      <c r="E85" s="12" t="e">
        <f>COUNTIFS(#REF!,$A85,#REF!,"&lt;="&amp;EOMONTH($B85,0))-COUNTIFS(#REF!,$A85,#REF!,"&lt;="&amp;EOMONTH($B85,0),#REF!,"Terminated",#REF!,"&lt;"&amp;$B85)</f>
        <v>#REF!</v>
      </c>
      <c r="F85" s="12" t="e">
        <f t="shared" si="18"/>
        <v>#REF!</v>
      </c>
      <c r="G85" s="12" t="e">
        <f>ROUND($K85*0.0307,0)</f>
        <v>#REF!</v>
      </c>
      <c r="H85" s="12" t="e">
        <f>ROUND($K85*0.0351,0)</f>
        <v>#REF!</v>
      </c>
      <c r="I85" s="12" t="e">
        <f>ROUND($K85*0.0245,0)</f>
        <v>#REF!</v>
      </c>
      <c r="J85" s="12" t="e">
        <f>ROUND($E85*4.2,1)</f>
        <v>#REF!</v>
      </c>
      <c r="K85" s="12" t="e">
        <f t="shared" si="19"/>
        <v>#REF!</v>
      </c>
      <c r="L85" s="17" t="str">
        <f t="shared" si="16"/>
        <v/>
      </c>
      <c r="M85" s="17" t="str">
        <f t="shared" si="17"/>
        <v/>
      </c>
    </row>
    <row r="86" spans="1:13" x14ac:dyDescent="0.3">
      <c r="A86" s="12" t="s">
        <v>13</v>
      </c>
      <c r="B86" s="16">
        <v>45962</v>
      </c>
      <c r="C86" s="12" t="s">
        <v>432</v>
      </c>
      <c r="D86" s="12">
        <v>21</v>
      </c>
      <c r="E86" s="12" t="e">
        <f>COUNTIFS(#REF!,$A86,#REF!,"&lt;="&amp;EOMONTH($B86,0))-COUNTIFS(#REF!,$A86,#REF!,"&lt;="&amp;EOMONTH($B86,0),#REF!,"Terminated",#REF!,"&lt;"&amp;$B86)</f>
        <v>#REF!</v>
      </c>
      <c r="F86" s="12" t="e">
        <f t="shared" si="18"/>
        <v>#REF!</v>
      </c>
      <c r="G86" s="12" t="e">
        <f>ROUND($K86*0.0243,0)</f>
        <v>#REF!</v>
      </c>
      <c r="H86" s="12" t="e">
        <f>ROUND($K86*0.0295,0)</f>
        <v>#REF!</v>
      </c>
      <c r="I86" s="12" t="e">
        <f>ROUND($K86*0.0097,0)</f>
        <v>#REF!</v>
      </c>
      <c r="J86" s="12" t="e">
        <f>ROUND($E86*3.88,1)</f>
        <v>#REF!</v>
      </c>
      <c r="K86" s="12" t="e">
        <f t="shared" si="19"/>
        <v>#REF!</v>
      </c>
      <c r="L86" s="17" t="str">
        <f t="shared" si="16"/>
        <v/>
      </c>
      <c r="M86" s="17" t="str">
        <f t="shared" si="17"/>
        <v/>
      </c>
    </row>
    <row r="87" spans="1:13" x14ac:dyDescent="0.3">
      <c r="A87" s="12" t="s">
        <v>13</v>
      </c>
      <c r="B87" s="16">
        <v>45992</v>
      </c>
      <c r="C87" s="12" t="s">
        <v>433</v>
      </c>
      <c r="D87" s="12">
        <v>23</v>
      </c>
      <c r="E87" s="12" t="e">
        <f>COUNTIFS(#REF!,$A87,#REF!,"&lt;="&amp;EOMONTH($B87,0))-COUNTIFS(#REF!,$A87,#REF!,"&lt;="&amp;EOMONTH($B87,0),#REF!,"Terminated",#REF!,"&lt;"&amp;$B87)</f>
        <v>#REF!</v>
      </c>
      <c r="F87" s="12" t="e">
        <f t="shared" si="18"/>
        <v>#REF!</v>
      </c>
      <c r="G87" s="12" t="e">
        <f>ROUND($K87*0.0114,0)</f>
        <v>#REF!</v>
      </c>
      <c r="H87" s="12" t="e">
        <f>ROUND($K87*0.034,0)</f>
        <v>#REF!</v>
      </c>
      <c r="I87" s="12" t="e">
        <f>ROUND($K87*0.0074,0)</f>
        <v>#REF!</v>
      </c>
      <c r="J87" s="12" t="e">
        <f>ROUND($E87*2.73,1)</f>
        <v>#REF!</v>
      </c>
      <c r="K87" s="12" t="e">
        <f t="shared" si="19"/>
        <v>#REF!</v>
      </c>
      <c r="L87" s="17" t="str">
        <f t="shared" si="16"/>
        <v/>
      </c>
      <c r="M87" s="17" t="str">
        <f t="shared" si="17"/>
        <v/>
      </c>
    </row>
  </sheetData>
  <mergeCells count="2">
    <mergeCell ref="A2:M2"/>
    <mergeCell ref="A1:M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V61"/>
  <sheetViews>
    <sheetView workbookViewId="0"/>
  </sheetViews>
  <sheetFormatPr defaultRowHeight="14.4" x14ac:dyDescent="0.3"/>
  <cols>
    <col min="1" max="1" width="13" customWidth="1"/>
    <col min="2" max="2" width="20" customWidth="1"/>
    <col min="3" max="22" width="13" customWidth="1"/>
  </cols>
  <sheetData>
    <row r="1" spans="1:22" ht="19.8" x14ac:dyDescent="0.45">
      <c r="A1" s="52" t="s">
        <v>434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22" x14ac:dyDescent="0.3">
      <c r="A2" s="51" t="s">
        <v>435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2" ht="15" x14ac:dyDescent="0.35">
      <c r="A3" s="15" t="s">
        <v>30</v>
      </c>
      <c r="B3" s="15" t="s">
        <v>436</v>
      </c>
      <c r="C3" s="15" t="s">
        <v>31</v>
      </c>
      <c r="D3" s="15" t="s">
        <v>32</v>
      </c>
      <c r="E3" s="15" t="s">
        <v>437</v>
      </c>
      <c r="F3" s="15" t="s">
        <v>37</v>
      </c>
      <c r="G3" s="15" t="s">
        <v>438</v>
      </c>
      <c r="H3" s="15" t="s">
        <v>439</v>
      </c>
      <c r="I3" s="15" t="s">
        <v>440</v>
      </c>
      <c r="J3" s="15" t="s">
        <v>441</v>
      </c>
      <c r="K3" s="15" t="s">
        <v>442</v>
      </c>
      <c r="L3" s="15" t="s">
        <v>443</v>
      </c>
      <c r="M3" s="15" t="s">
        <v>444</v>
      </c>
      <c r="N3" s="15" t="s">
        <v>445</v>
      </c>
      <c r="O3" s="15" t="s">
        <v>446</v>
      </c>
      <c r="P3" s="15" t="s">
        <v>447</v>
      </c>
      <c r="Q3" s="15" t="s">
        <v>448</v>
      </c>
      <c r="R3" s="15" t="s">
        <v>449</v>
      </c>
      <c r="S3" s="15" t="s">
        <v>450</v>
      </c>
      <c r="T3" s="15" t="s">
        <v>451</v>
      </c>
      <c r="U3" s="15" t="s">
        <v>452</v>
      </c>
      <c r="V3" s="15" t="s">
        <v>453</v>
      </c>
    </row>
    <row r="4" spans="1:22" x14ac:dyDescent="0.3">
      <c r="A4" s="12" t="s">
        <v>38</v>
      </c>
      <c r="B4" s="12" t="s">
        <v>121</v>
      </c>
      <c r="C4" s="12" t="s">
        <v>7</v>
      </c>
      <c r="D4" s="12" t="s">
        <v>39</v>
      </c>
      <c r="E4" s="12" t="str">
        <f>IFERROR(VLOOKUP($A4,#REF!,22,FALSE),"")</f>
        <v/>
      </c>
      <c r="F4" s="12" t="str">
        <f>IFERROR(VLOOKUP($A4,#REF!,16,FALSE),"")</f>
        <v/>
      </c>
      <c r="G4" s="12" t="e">
        <f>AVERAGEIFS(#REF!,#REF!,$C4,#REF!,$D4,#REF!,1)</f>
        <v>#REF!</v>
      </c>
      <c r="H4" s="19" t="str">
        <f t="shared" ref="H4:H35" si="0">IFERROR($F4/$G4,"")</f>
        <v/>
      </c>
      <c r="I4" s="12" t="str">
        <f>IFERROR(AVERAGEIFS(#REF!,#REF!,$A4),"")</f>
        <v/>
      </c>
      <c r="J4" s="12" t="str">
        <f>IFERROR(AVERAGEIFS(#REF!,#REF!,$A4,#REF!,"Q1"),"")</f>
        <v/>
      </c>
      <c r="K4" s="12" t="str">
        <f t="shared" ref="K4:K35" si="1">IF(OR($I4="",$J4=""),"N/A",IF($I4-$J4&gt;0.3,"Improving",IF($J4-$I4&gt;0.3,"Declining","Stable")))</f>
        <v>N/A</v>
      </c>
      <c r="L4" s="19" t="str">
        <f>IFERROR(AVERAGEIFS(#REF!,#REF!,$A4),"")</f>
        <v/>
      </c>
      <c r="M4" s="12" t="e">
        <f>SUMIFS(#REF!,#REF!,$A4)</f>
        <v>#REF!</v>
      </c>
      <c r="N4" s="12" t="e">
        <f>SUMIFS(#REF!,#REF!,$A4,#REF!,"Approved")</f>
        <v>#REF!</v>
      </c>
      <c r="O4" s="12">
        <f t="shared" ref="O4:O35" si="2">ROUND(MIN(100,MAX(0, IF($H4="",50,(1.05-$H4)*140) + IF(AND($E4&gt;=1,$E4&lt;=3),12,0) + IF($K4="Declining",18,IF($K4="Stable",5,0)) + IF($L4="",0,MIN(15,$L4*10)) )),0)</f>
        <v>50</v>
      </c>
      <c r="P4" s="12" t="str">
        <f t="shared" ref="P4:P35" si="3">IF(O4&gt;=33,"High",IF(O4&gt;=22,"Medium","Low"))</f>
        <v>High</v>
      </c>
      <c r="Q4" s="12" t="e">
        <f t="shared" ref="Q4:Q35" si="4">ROUND(MIN(100,MAX(0, $M4*2.2 + IF($N4&lt;3,15,0) + IF($K4="Declining",10,0) )),0)</f>
        <v>#REF!</v>
      </c>
      <c r="R4" s="12" t="e">
        <f t="shared" ref="R4:R35" si="5">IF(Q4&gt;=33,"High",IF(Q4&gt;=18,"Medium","Low"))</f>
        <v>#REF!</v>
      </c>
      <c r="S4" s="12" t="str">
        <f t="shared" ref="S4:S35" si="6">IF($E4&lt;1.5,"Yes","No")</f>
        <v>No</v>
      </c>
      <c r="T4" s="12" t="str">
        <f t="shared" ref="T4:T35" si="7">IF($S4="Yes",IF($I4="","",$I4),"N/A")</f>
        <v>N/A</v>
      </c>
      <c r="U4" s="12" t="str">
        <f t="shared" ref="U4:U35" si="8">IF(AND($E4&gt;=2,$I4&lt;&gt;"",$I4&gt;=4.3),"Ready Now",IF(AND($E4&gt;=1,$I4&lt;&gt;"",$I4&gt;=3.7),"Ready 1-2 Years","Developing"))</f>
        <v>Developing</v>
      </c>
      <c r="V4" s="12" t="s">
        <v>454</v>
      </c>
    </row>
    <row r="5" spans="1:22" x14ac:dyDescent="0.3">
      <c r="A5" s="12" t="s">
        <v>41</v>
      </c>
      <c r="B5" s="12" t="s">
        <v>122</v>
      </c>
      <c r="C5" s="12" t="s">
        <v>8</v>
      </c>
      <c r="D5" s="12" t="s">
        <v>42</v>
      </c>
      <c r="E5" s="12" t="str">
        <f>IFERROR(VLOOKUP($A5,#REF!,22,FALSE),"")</f>
        <v/>
      </c>
      <c r="F5" s="12" t="str">
        <f>IFERROR(VLOOKUP($A5,#REF!,16,FALSE),"")</f>
        <v/>
      </c>
      <c r="G5" s="12" t="e">
        <f>AVERAGEIFS(#REF!,#REF!,$C5,#REF!,$D5,#REF!,1)</f>
        <v>#REF!</v>
      </c>
      <c r="H5" s="19" t="str">
        <f t="shared" si="0"/>
        <v/>
      </c>
      <c r="I5" s="12" t="str">
        <f>IFERROR(AVERAGEIFS(#REF!,#REF!,$A5),"")</f>
        <v/>
      </c>
      <c r="J5" s="12" t="str">
        <f>IFERROR(AVERAGEIFS(#REF!,#REF!,$A5,#REF!,"Q1"),"")</f>
        <v/>
      </c>
      <c r="K5" s="12" t="str">
        <f t="shared" si="1"/>
        <v>N/A</v>
      </c>
      <c r="L5" s="19" t="str">
        <f>IFERROR(AVERAGEIFS(#REF!,#REF!,$A5),"")</f>
        <v/>
      </c>
      <c r="M5" s="12" t="e">
        <f>SUMIFS(#REF!,#REF!,$A5)</f>
        <v>#REF!</v>
      </c>
      <c r="N5" s="12" t="e">
        <f>SUMIFS(#REF!,#REF!,$A5,#REF!,"Approved")</f>
        <v>#REF!</v>
      </c>
      <c r="O5" s="12">
        <f t="shared" si="2"/>
        <v>50</v>
      </c>
      <c r="P5" s="12" t="str">
        <f t="shared" si="3"/>
        <v>High</v>
      </c>
      <c r="Q5" s="12" t="e">
        <f t="shared" si="4"/>
        <v>#REF!</v>
      </c>
      <c r="R5" s="12" t="e">
        <f t="shared" si="5"/>
        <v>#REF!</v>
      </c>
      <c r="S5" s="12" t="str">
        <f t="shared" si="6"/>
        <v>No</v>
      </c>
      <c r="T5" s="12" t="str">
        <f t="shared" si="7"/>
        <v>N/A</v>
      </c>
      <c r="U5" s="12" t="str">
        <f t="shared" si="8"/>
        <v>Developing</v>
      </c>
      <c r="V5" s="12" t="s">
        <v>454</v>
      </c>
    </row>
    <row r="6" spans="1:22" x14ac:dyDescent="0.3">
      <c r="A6" s="12" t="s">
        <v>43</v>
      </c>
      <c r="B6" s="12" t="s">
        <v>123</v>
      </c>
      <c r="C6" s="12" t="s">
        <v>9</v>
      </c>
      <c r="D6" s="12" t="s">
        <v>44</v>
      </c>
      <c r="E6" s="12" t="str">
        <f>IFERROR(VLOOKUP($A6,#REF!,22,FALSE),"")</f>
        <v/>
      </c>
      <c r="F6" s="12" t="str">
        <f>IFERROR(VLOOKUP($A6,#REF!,16,FALSE),"")</f>
        <v/>
      </c>
      <c r="G6" s="12" t="e">
        <f>AVERAGEIFS(#REF!,#REF!,$C6,#REF!,$D6,#REF!,1)</f>
        <v>#REF!</v>
      </c>
      <c r="H6" s="19" t="str">
        <f t="shared" si="0"/>
        <v/>
      </c>
      <c r="I6" s="12" t="str">
        <f>IFERROR(AVERAGEIFS(#REF!,#REF!,$A6),"")</f>
        <v/>
      </c>
      <c r="J6" s="12" t="str">
        <f>IFERROR(AVERAGEIFS(#REF!,#REF!,$A6,#REF!,"Q1"),"")</f>
        <v/>
      </c>
      <c r="K6" s="12" t="str">
        <f t="shared" si="1"/>
        <v>N/A</v>
      </c>
      <c r="L6" s="19" t="str">
        <f>IFERROR(AVERAGEIFS(#REF!,#REF!,$A6),"")</f>
        <v/>
      </c>
      <c r="M6" s="12" t="e">
        <f>SUMIFS(#REF!,#REF!,$A6)</f>
        <v>#REF!</v>
      </c>
      <c r="N6" s="12" t="e">
        <f>SUMIFS(#REF!,#REF!,$A6,#REF!,"Approved")</f>
        <v>#REF!</v>
      </c>
      <c r="O6" s="12">
        <f t="shared" si="2"/>
        <v>50</v>
      </c>
      <c r="P6" s="12" t="str">
        <f t="shared" si="3"/>
        <v>High</v>
      </c>
      <c r="Q6" s="12" t="e">
        <f t="shared" si="4"/>
        <v>#REF!</v>
      </c>
      <c r="R6" s="12" t="e">
        <f t="shared" si="5"/>
        <v>#REF!</v>
      </c>
      <c r="S6" s="12" t="str">
        <f t="shared" si="6"/>
        <v>No</v>
      </c>
      <c r="T6" s="12" t="str">
        <f t="shared" si="7"/>
        <v>N/A</v>
      </c>
      <c r="U6" s="12" t="str">
        <f t="shared" si="8"/>
        <v>Developing</v>
      </c>
      <c r="V6" s="12" t="s">
        <v>455</v>
      </c>
    </row>
    <row r="7" spans="1:22" x14ac:dyDescent="0.3">
      <c r="A7" s="12" t="s">
        <v>46</v>
      </c>
      <c r="B7" s="12" t="s">
        <v>124</v>
      </c>
      <c r="C7" s="12" t="s">
        <v>10</v>
      </c>
      <c r="D7" s="12" t="s">
        <v>47</v>
      </c>
      <c r="E7" s="12" t="str">
        <f>IFERROR(VLOOKUP($A7,#REF!,22,FALSE),"")</f>
        <v/>
      </c>
      <c r="F7" s="12" t="str">
        <f>IFERROR(VLOOKUP($A7,#REF!,16,FALSE),"")</f>
        <v/>
      </c>
      <c r="G7" s="12" t="e">
        <f>AVERAGEIFS(#REF!,#REF!,$C7,#REF!,$D7,#REF!,1)</f>
        <v>#REF!</v>
      </c>
      <c r="H7" s="19" t="str">
        <f t="shared" si="0"/>
        <v/>
      </c>
      <c r="I7" s="12" t="str">
        <f>IFERROR(AVERAGEIFS(#REF!,#REF!,$A7),"")</f>
        <v/>
      </c>
      <c r="J7" s="12" t="str">
        <f>IFERROR(AVERAGEIFS(#REF!,#REF!,$A7,#REF!,"Q1"),"")</f>
        <v/>
      </c>
      <c r="K7" s="12" t="str">
        <f t="shared" si="1"/>
        <v>N/A</v>
      </c>
      <c r="L7" s="19" t="str">
        <f>IFERROR(AVERAGEIFS(#REF!,#REF!,$A7),"")</f>
        <v/>
      </c>
      <c r="M7" s="12" t="e">
        <f>SUMIFS(#REF!,#REF!,$A7)</f>
        <v>#REF!</v>
      </c>
      <c r="N7" s="12" t="e">
        <f>SUMIFS(#REF!,#REF!,$A7,#REF!,"Approved")</f>
        <v>#REF!</v>
      </c>
      <c r="O7" s="12">
        <f t="shared" si="2"/>
        <v>50</v>
      </c>
      <c r="P7" s="12" t="str">
        <f t="shared" si="3"/>
        <v>High</v>
      </c>
      <c r="Q7" s="12" t="e">
        <f t="shared" si="4"/>
        <v>#REF!</v>
      </c>
      <c r="R7" s="12" t="e">
        <f t="shared" si="5"/>
        <v>#REF!</v>
      </c>
      <c r="S7" s="12" t="str">
        <f t="shared" si="6"/>
        <v>No</v>
      </c>
      <c r="T7" s="12" t="str">
        <f t="shared" si="7"/>
        <v>N/A</v>
      </c>
      <c r="U7" s="12" t="str">
        <f t="shared" si="8"/>
        <v>Developing</v>
      </c>
      <c r="V7" s="12" t="s">
        <v>454</v>
      </c>
    </row>
    <row r="8" spans="1:22" x14ac:dyDescent="0.3">
      <c r="A8" s="12" t="s">
        <v>45</v>
      </c>
      <c r="B8" s="12" t="s">
        <v>125</v>
      </c>
      <c r="C8" s="12" t="s">
        <v>9</v>
      </c>
      <c r="D8" s="12" t="s">
        <v>48</v>
      </c>
      <c r="E8" s="12" t="str">
        <f>IFERROR(VLOOKUP($A8,#REF!,22,FALSE),"")</f>
        <v/>
      </c>
      <c r="F8" s="12" t="str">
        <f>IFERROR(VLOOKUP($A8,#REF!,16,FALSE),"")</f>
        <v/>
      </c>
      <c r="G8" s="12" t="e">
        <f>AVERAGEIFS(#REF!,#REF!,$C8,#REF!,$D8,#REF!,1)</f>
        <v>#REF!</v>
      </c>
      <c r="H8" s="19" t="str">
        <f t="shared" si="0"/>
        <v/>
      </c>
      <c r="I8" s="12" t="str">
        <f>IFERROR(AVERAGEIFS(#REF!,#REF!,$A8),"")</f>
        <v/>
      </c>
      <c r="J8" s="12" t="str">
        <f>IFERROR(AVERAGEIFS(#REF!,#REF!,$A8,#REF!,"Q1"),"")</f>
        <v/>
      </c>
      <c r="K8" s="12" t="str">
        <f t="shared" si="1"/>
        <v>N/A</v>
      </c>
      <c r="L8" s="19" t="str">
        <f>IFERROR(AVERAGEIFS(#REF!,#REF!,$A8),"")</f>
        <v/>
      </c>
      <c r="M8" s="12" t="e">
        <f>SUMIFS(#REF!,#REF!,$A8)</f>
        <v>#REF!</v>
      </c>
      <c r="N8" s="12" t="e">
        <f>SUMIFS(#REF!,#REF!,$A8,#REF!,"Approved")</f>
        <v>#REF!</v>
      </c>
      <c r="O8" s="12">
        <f t="shared" si="2"/>
        <v>50</v>
      </c>
      <c r="P8" s="12" t="str">
        <f t="shared" si="3"/>
        <v>High</v>
      </c>
      <c r="Q8" s="12" t="e">
        <f t="shared" si="4"/>
        <v>#REF!</v>
      </c>
      <c r="R8" s="12" t="e">
        <f t="shared" si="5"/>
        <v>#REF!</v>
      </c>
      <c r="S8" s="12" t="str">
        <f t="shared" si="6"/>
        <v>No</v>
      </c>
      <c r="T8" s="12" t="str">
        <f t="shared" si="7"/>
        <v>N/A</v>
      </c>
      <c r="U8" s="12" t="str">
        <f t="shared" si="8"/>
        <v>Developing</v>
      </c>
      <c r="V8" s="12" t="s">
        <v>454</v>
      </c>
    </row>
    <row r="9" spans="1:22" x14ac:dyDescent="0.3">
      <c r="A9" s="12" t="s">
        <v>49</v>
      </c>
      <c r="B9" s="12" t="s">
        <v>126</v>
      </c>
      <c r="C9" s="12" t="s">
        <v>11</v>
      </c>
      <c r="D9" s="12" t="s">
        <v>50</v>
      </c>
      <c r="E9" s="12" t="str">
        <f>IFERROR(VLOOKUP($A9,#REF!,22,FALSE),"")</f>
        <v/>
      </c>
      <c r="F9" s="12" t="str">
        <f>IFERROR(VLOOKUP($A9,#REF!,16,FALSE),"")</f>
        <v/>
      </c>
      <c r="G9" s="12" t="e">
        <f>AVERAGEIFS(#REF!,#REF!,$C9,#REF!,$D9,#REF!,1)</f>
        <v>#REF!</v>
      </c>
      <c r="H9" s="19" t="str">
        <f t="shared" si="0"/>
        <v/>
      </c>
      <c r="I9" s="12" t="str">
        <f>IFERROR(AVERAGEIFS(#REF!,#REF!,$A9),"")</f>
        <v/>
      </c>
      <c r="J9" s="12" t="str">
        <f>IFERROR(AVERAGEIFS(#REF!,#REF!,$A9,#REF!,"Q1"),"")</f>
        <v/>
      </c>
      <c r="K9" s="12" t="str">
        <f t="shared" si="1"/>
        <v>N/A</v>
      </c>
      <c r="L9" s="19" t="str">
        <f>IFERROR(AVERAGEIFS(#REF!,#REF!,$A9),"")</f>
        <v/>
      </c>
      <c r="M9" s="12" t="e">
        <f>SUMIFS(#REF!,#REF!,$A9)</f>
        <v>#REF!</v>
      </c>
      <c r="N9" s="12" t="e">
        <f>SUMIFS(#REF!,#REF!,$A9,#REF!,"Approved")</f>
        <v>#REF!</v>
      </c>
      <c r="O9" s="12">
        <f t="shared" si="2"/>
        <v>50</v>
      </c>
      <c r="P9" s="12" t="str">
        <f t="shared" si="3"/>
        <v>High</v>
      </c>
      <c r="Q9" s="12" t="e">
        <f t="shared" si="4"/>
        <v>#REF!</v>
      </c>
      <c r="R9" s="12" t="e">
        <f t="shared" si="5"/>
        <v>#REF!</v>
      </c>
      <c r="S9" s="12" t="str">
        <f t="shared" si="6"/>
        <v>No</v>
      </c>
      <c r="T9" s="12" t="str">
        <f t="shared" si="7"/>
        <v>N/A</v>
      </c>
      <c r="U9" s="12" t="str">
        <f t="shared" si="8"/>
        <v>Developing</v>
      </c>
      <c r="V9" s="12" t="s">
        <v>454</v>
      </c>
    </row>
    <row r="10" spans="1:22" x14ac:dyDescent="0.3">
      <c r="A10" s="12" t="s">
        <v>51</v>
      </c>
      <c r="B10" s="12" t="s">
        <v>127</v>
      </c>
      <c r="C10" s="12" t="s">
        <v>7</v>
      </c>
      <c r="D10" s="12" t="s">
        <v>52</v>
      </c>
      <c r="E10" s="12" t="str">
        <f>IFERROR(VLOOKUP($A10,#REF!,22,FALSE),"")</f>
        <v/>
      </c>
      <c r="F10" s="12" t="str">
        <f>IFERROR(VLOOKUP($A10,#REF!,16,FALSE),"")</f>
        <v/>
      </c>
      <c r="G10" s="12" t="e">
        <f>AVERAGEIFS(#REF!,#REF!,$C10,#REF!,$D10,#REF!,1)</f>
        <v>#REF!</v>
      </c>
      <c r="H10" s="19" t="str">
        <f t="shared" si="0"/>
        <v/>
      </c>
      <c r="I10" s="12" t="str">
        <f>IFERROR(AVERAGEIFS(#REF!,#REF!,$A10),"")</f>
        <v/>
      </c>
      <c r="J10" s="12" t="str">
        <f>IFERROR(AVERAGEIFS(#REF!,#REF!,$A10,#REF!,"Q1"),"")</f>
        <v/>
      </c>
      <c r="K10" s="12" t="str">
        <f t="shared" si="1"/>
        <v>N/A</v>
      </c>
      <c r="L10" s="19" t="str">
        <f>IFERROR(AVERAGEIFS(#REF!,#REF!,$A10),"")</f>
        <v/>
      </c>
      <c r="M10" s="12" t="e">
        <f>SUMIFS(#REF!,#REF!,$A10)</f>
        <v>#REF!</v>
      </c>
      <c r="N10" s="12" t="e">
        <f>SUMIFS(#REF!,#REF!,$A10,#REF!,"Approved")</f>
        <v>#REF!</v>
      </c>
      <c r="O10" s="12">
        <f t="shared" si="2"/>
        <v>50</v>
      </c>
      <c r="P10" s="12" t="str">
        <f t="shared" si="3"/>
        <v>High</v>
      </c>
      <c r="Q10" s="12" t="e">
        <f t="shared" si="4"/>
        <v>#REF!</v>
      </c>
      <c r="R10" s="12" t="e">
        <f t="shared" si="5"/>
        <v>#REF!</v>
      </c>
      <c r="S10" s="12" t="str">
        <f t="shared" si="6"/>
        <v>No</v>
      </c>
      <c r="T10" s="12" t="str">
        <f t="shared" si="7"/>
        <v>N/A</v>
      </c>
      <c r="U10" s="12" t="str">
        <f t="shared" si="8"/>
        <v>Developing</v>
      </c>
      <c r="V10" s="12" t="s">
        <v>454</v>
      </c>
    </row>
    <row r="11" spans="1:22" x14ac:dyDescent="0.3">
      <c r="A11" s="12" t="s">
        <v>53</v>
      </c>
      <c r="B11" s="12" t="s">
        <v>128</v>
      </c>
      <c r="C11" s="12" t="s">
        <v>10</v>
      </c>
      <c r="D11" s="12" t="s">
        <v>54</v>
      </c>
      <c r="E11" s="12" t="str">
        <f>IFERROR(VLOOKUP($A11,#REF!,22,FALSE),"")</f>
        <v/>
      </c>
      <c r="F11" s="12" t="str">
        <f>IFERROR(VLOOKUP($A11,#REF!,16,FALSE),"")</f>
        <v/>
      </c>
      <c r="G11" s="12" t="e">
        <f>AVERAGEIFS(#REF!,#REF!,$C11,#REF!,$D11,#REF!,1)</f>
        <v>#REF!</v>
      </c>
      <c r="H11" s="19" t="str">
        <f t="shared" si="0"/>
        <v/>
      </c>
      <c r="I11" s="12" t="str">
        <f>IFERROR(AVERAGEIFS(#REF!,#REF!,$A11),"")</f>
        <v/>
      </c>
      <c r="J11" s="12" t="str">
        <f>IFERROR(AVERAGEIFS(#REF!,#REF!,$A11,#REF!,"Q1"),"")</f>
        <v/>
      </c>
      <c r="K11" s="12" t="str">
        <f t="shared" si="1"/>
        <v>N/A</v>
      </c>
      <c r="L11" s="19" t="str">
        <f>IFERROR(AVERAGEIFS(#REF!,#REF!,$A11),"")</f>
        <v/>
      </c>
      <c r="M11" s="12" t="e">
        <f>SUMIFS(#REF!,#REF!,$A11)</f>
        <v>#REF!</v>
      </c>
      <c r="N11" s="12" t="e">
        <f>SUMIFS(#REF!,#REF!,$A11,#REF!,"Approved")</f>
        <v>#REF!</v>
      </c>
      <c r="O11" s="12">
        <f t="shared" si="2"/>
        <v>50</v>
      </c>
      <c r="P11" s="12" t="str">
        <f t="shared" si="3"/>
        <v>High</v>
      </c>
      <c r="Q11" s="12" t="e">
        <f t="shared" si="4"/>
        <v>#REF!</v>
      </c>
      <c r="R11" s="12" t="e">
        <f t="shared" si="5"/>
        <v>#REF!</v>
      </c>
      <c r="S11" s="12" t="str">
        <f t="shared" si="6"/>
        <v>No</v>
      </c>
      <c r="T11" s="12" t="str">
        <f t="shared" si="7"/>
        <v>N/A</v>
      </c>
      <c r="U11" s="12" t="str">
        <f t="shared" si="8"/>
        <v>Developing</v>
      </c>
      <c r="V11" s="12" t="s">
        <v>455</v>
      </c>
    </row>
    <row r="12" spans="1:22" x14ac:dyDescent="0.3">
      <c r="A12" s="12" t="s">
        <v>55</v>
      </c>
      <c r="B12" s="12" t="s">
        <v>130</v>
      </c>
      <c r="C12" s="12" t="s">
        <v>12</v>
      </c>
      <c r="D12" s="12" t="s">
        <v>56</v>
      </c>
      <c r="E12" s="12" t="str">
        <f>IFERROR(VLOOKUP($A12,#REF!,22,FALSE),"")</f>
        <v/>
      </c>
      <c r="F12" s="12" t="str">
        <f>IFERROR(VLOOKUP($A12,#REF!,16,FALSE),"")</f>
        <v/>
      </c>
      <c r="G12" s="12" t="e">
        <f>AVERAGEIFS(#REF!,#REF!,$C12,#REF!,$D12,#REF!,1)</f>
        <v>#REF!</v>
      </c>
      <c r="H12" s="19" t="str">
        <f t="shared" si="0"/>
        <v/>
      </c>
      <c r="I12" s="12" t="str">
        <f>IFERROR(AVERAGEIFS(#REF!,#REF!,$A12),"")</f>
        <v/>
      </c>
      <c r="J12" s="12" t="str">
        <f>IFERROR(AVERAGEIFS(#REF!,#REF!,$A12,#REF!,"Q1"),"")</f>
        <v/>
      </c>
      <c r="K12" s="12" t="str">
        <f t="shared" si="1"/>
        <v>N/A</v>
      </c>
      <c r="L12" s="19" t="str">
        <f>IFERROR(AVERAGEIFS(#REF!,#REF!,$A12),"")</f>
        <v/>
      </c>
      <c r="M12" s="12" t="e">
        <f>SUMIFS(#REF!,#REF!,$A12)</f>
        <v>#REF!</v>
      </c>
      <c r="N12" s="12" t="e">
        <f>SUMIFS(#REF!,#REF!,$A12,#REF!,"Approved")</f>
        <v>#REF!</v>
      </c>
      <c r="O12" s="12">
        <f t="shared" si="2"/>
        <v>50</v>
      </c>
      <c r="P12" s="12" t="str">
        <f t="shared" si="3"/>
        <v>High</v>
      </c>
      <c r="Q12" s="12" t="e">
        <f t="shared" si="4"/>
        <v>#REF!</v>
      </c>
      <c r="R12" s="12" t="e">
        <f t="shared" si="5"/>
        <v>#REF!</v>
      </c>
      <c r="S12" s="12" t="str">
        <f t="shared" si="6"/>
        <v>No</v>
      </c>
      <c r="T12" s="12" t="str">
        <f t="shared" si="7"/>
        <v>N/A</v>
      </c>
      <c r="U12" s="12" t="str">
        <f t="shared" si="8"/>
        <v>Developing</v>
      </c>
      <c r="V12" s="12" t="s">
        <v>454</v>
      </c>
    </row>
    <row r="13" spans="1:22" x14ac:dyDescent="0.3">
      <c r="A13" s="12" t="s">
        <v>40</v>
      </c>
      <c r="B13" s="12" t="s">
        <v>131</v>
      </c>
      <c r="C13" s="12" t="s">
        <v>13</v>
      </c>
      <c r="D13" s="12" t="s">
        <v>57</v>
      </c>
      <c r="E13" s="12" t="str">
        <f>IFERROR(VLOOKUP($A13,#REF!,22,FALSE),"")</f>
        <v/>
      </c>
      <c r="F13" s="12" t="str">
        <f>IFERROR(VLOOKUP($A13,#REF!,16,FALSE),"")</f>
        <v/>
      </c>
      <c r="G13" s="12" t="e">
        <f>AVERAGEIFS(#REF!,#REF!,$C13,#REF!,$D13,#REF!,1)</f>
        <v>#REF!</v>
      </c>
      <c r="H13" s="19" t="str">
        <f t="shared" si="0"/>
        <v/>
      </c>
      <c r="I13" s="12" t="str">
        <f>IFERROR(AVERAGEIFS(#REF!,#REF!,$A13),"")</f>
        <v/>
      </c>
      <c r="J13" s="12" t="str">
        <f>IFERROR(AVERAGEIFS(#REF!,#REF!,$A13,#REF!,"Q1"),"")</f>
        <v/>
      </c>
      <c r="K13" s="12" t="str">
        <f t="shared" si="1"/>
        <v>N/A</v>
      </c>
      <c r="L13" s="19" t="str">
        <f>IFERROR(AVERAGEIFS(#REF!,#REF!,$A13),"")</f>
        <v/>
      </c>
      <c r="M13" s="12" t="e">
        <f>SUMIFS(#REF!,#REF!,$A13)</f>
        <v>#REF!</v>
      </c>
      <c r="N13" s="12" t="e">
        <f>SUMIFS(#REF!,#REF!,$A13,#REF!,"Approved")</f>
        <v>#REF!</v>
      </c>
      <c r="O13" s="12">
        <f t="shared" si="2"/>
        <v>50</v>
      </c>
      <c r="P13" s="12" t="str">
        <f t="shared" si="3"/>
        <v>High</v>
      </c>
      <c r="Q13" s="12" t="e">
        <f t="shared" si="4"/>
        <v>#REF!</v>
      </c>
      <c r="R13" s="12" t="e">
        <f t="shared" si="5"/>
        <v>#REF!</v>
      </c>
      <c r="S13" s="12" t="str">
        <f t="shared" si="6"/>
        <v>No</v>
      </c>
      <c r="T13" s="12" t="str">
        <f t="shared" si="7"/>
        <v>N/A</v>
      </c>
      <c r="U13" s="12" t="str">
        <f t="shared" si="8"/>
        <v>Developing</v>
      </c>
      <c r="V13" s="12" t="s">
        <v>454</v>
      </c>
    </row>
    <row r="14" spans="1:22" x14ac:dyDescent="0.3">
      <c r="A14" s="12" t="s">
        <v>58</v>
      </c>
      <c r="B14" s="12" t="s">
        <v>132</v>
      </c>
      <c r="C14" s="12" t="s">
        <v>7</v>
      </c>
      <c r="D14" s="12" t="s">
        <v>52</v>
      </c>
      <c r="E14" s="12" t="str">
        <f>IFERROR(VLOOKUP($A14,#REF!,22,FALSE),"")</f>
        <v/>
      </c>
      <c r="F14" s="12" t="str">
        <f>IFERROR(VLOOKUP($A14,#REF!,16,FALSE),"")</f>
        <v/>
      </c>
      <c r="G14" s="12" t="e">
        <f>AVERAGEIFS(#REF!,#REF!,$C14,#REF!,$D14,#REF!,1)</f>
        <v>#REF!</v>
      </c>
      <c r="H14" s="19" t="str">
        <f t="shared" si="0"/>
        <v/>
      </c>
      <c r="I14" s="12" t="str">
        <f>IFERROR(AVERAGEIFS(#REF!,#REF!,$A14),"")</f>
        <v/>
      </c>
      <c r="J14" s="12" t="str">
        <f>IFERROR(AVERAGEIFS(#REF!,#REF!,$A14,#REF!,"Q1"),"")</f>
        <v/>
      </c>
      <c r="K14" s="12" t="str">
        <f t="shared" si="1"/>
        <v>N/A</v>
      </c>
      <c r="L14" s="19" t="str">
        <f>IFERROR(AVERAGEIFS(#REF!,#REF!,$A14),"")</f>
        <v/>
      </c>
      <c r="M14" s="12" t="e">
        <f>SUMIFS(#REF!,#REF!,$A14)</f>
        <v>#REF!</v>
      </c>
      <c r="N14" s="12" t="e">
        <f>SUMIFS(#REF!,#REF!,$A14,#REF!,"Approved")</f>
        <v>#REF!</v>
      </c>
      <c r="O14" s="12">
        <f t="shared" si="2"/>
        <v>50</v>
      </c>
      <c r="P14" s="12" t="str">
        <f t="shared" si="3"/>
        <v>High</v>
      </c>
      <c r="Q14" s="12" t="e">
        <f t="shared" si="4"/>
        <v>#REF!</v>
      </c>
      <c r="R14" s="12" t="e">
        <f t="shared" si="5"/>
        <v>#REF!</v>
      </c>
      <c r="S14" s="12" t="str">
        <f t="shared" si="6"/>
        <v>No</v>
      </c>
      <c r="T14" s="12" t="str">
        <f t="shared" si="7"/>
        <v>N/A</v>
      </c>
      <c r="U14" s="12" t="str">
        <f t="shared" si="8"/>
        <v>Developing</v>
      </c>
      <c r="V14" s="12" t="s">
        <v>454</v>
      </c>
    </row>
    <row r="15" spans="1:22" x14ac:dyDescent="0.3">
      <c r="A15" s="12" t="s">
        <v>59</v>
      </c>
      <c r="B15" s="12" t="s">
        <v>133</v>
      </c>
      <c r="C15" s="12" t="s">
        <v>7</v>
      </c>
      <c r="D15" s="12" t="s">
        <v>60</v>
      </c>
      <c r="E15" s="12" t="str">
        <f>IFERROR(VLOOKUP($A15,#REF!,22,FALSE),"")</f>
        <v/>
      </c>
      <c r="F15" s="12" t="str">
        <f>IFERROR(VLOOKUP($A15,#REF!,16,FALSE),"")</f>
        <v/>
      </c>
      <c r="G15" s="12" t="e">
        <f>AVERAGEIFS(#REF!,#REF!,$C15,#REF!,$D15,#REF!,1)</f>
        <v>#REF!</v>
      </c>
      <c r="H15" s="19" t="str">
        <f t="shared" si="0"/>
        <v/>
      </c>
      <c r="I15" s="12" t="str">
        <f>IFERROR(AVERAGEIFS(#REF!,#REF!,$A15),"")</f>
        <v/>
      </c>
      <c r="J15" s="12" t="str">
        <f>IFERROR(AVERAGEIFS(#REF!,#REF!,$A15,#REF!,"Q1"),"")</f>
        <v/>
      </c>
      <c r="K15" s="12" t="str">
        <f t="shared" si="1"/>
        <v>N/A</v>
      </c>
      <c r="L15" s="19" t="str">
        <f>IFERROR(AVERAGEIFS(#REF!,#REF!,$A15),"")</f>
        <v/>
      </c>
      <c r="M15" s="12" t="e">
        <f>SUMIFS(#REF!,#REF!,$A15)</f>
        <v>#REF!</v>
      </c>
      <c r="N15" s="12" t="e">
        <f>SUMIFS(#REF!,#REF!,$A15,#REF!,"Approved")</f>
        <v>#REF!</v>
      </c>
      <c r="O15" s="12">
        <f t="shared" si="2"/>
        <v>50</v>
      </c>
      <c r="P15" s="12" t="str">
        <f t="shared" si="3"/>
        <v>High</v>
      </c>
      <c r="Q15" s="12" t="e">
        <f t="shared" si="4"/>
        <v>#REF!</v>
      </c>
      <c r="R15" s="12" t="e">
        <f t="shared" si="5"/>
        <v>#REF!</v>
      </c>
      <c r="S15" s="12" t="str">
        <f t="shared" si="6"/>
        <v>No</v>
      </c>
      <c r="T15" s="12" t="str">
        <f t="shared" si="7"/>
        <v>N/A</v>
      </c>
      <c r="U15" s="12" t="str">
        <f t="shared" si="8"/>
        <v>Developing</v>
      </c>
      <c r="V15" s="12" t="s">
        <v>454</v>
      </c>
    </row>
    <row r="16" spans="1:22" x14ac:dyDescent="0.3">
      <c r="A16" s="12" t="s">
        <v>61</v>
      </c>
      <c r="B16" s="12" t="s">
        <v>134</v>
      </c>
      <c r="C16" s="12" t="s">
        <v>7</v>
      </c>
      <c r="D16" s="12" t="s">
        <v>52</v>
      </c>
      <c r="E16" s="12" t="str">
        <f>IFERROR(VLOOKUP($A16,#REF!,22,FALSE),"")</f>
        <v/>
      </c>
      <c r="F16" s="12" t="str">
        <f>IFERROR(VLOOKUP($A16,#REF!,16,FALSE),"")</f>
        <v/>
      </c>
      <c r="G16" s="12" t="e">
        <f>AVERAGEIFS(#REF!,#REF!,$C16,#REF!,$D16,#REF!,1)</f>
        <v>#REF!</v>
      </c>
      <c r="H16" s="19" t="str">
        <f t="shared" si="0"/>
        <v/>
      </c>
      <c r="I16" s="12" t="str">
        <f>IFERROR(AVERAGEIFS(#REF!,#REF!,$A16),"")</f>
        <v/>
      </c>
      <c r="J16" s="12" t="str">
        <f>IFERROR(AVERAGEIFS(#REF!,#REF!,$A16,#REF!,"Q1"),"")</f>
        <v/>
      </c>
      <c r="K16" s="12" t="str">
        <f t="shared" si="1"/>
        <v>N/A</v>
      </c>
      <c r="L16" s="19" t="str">
        <f>IFERROR(AVERAGEIFS(#REF!,#REF!,$A16),"")</f>
        <v/>
      </c>
      <c r="M16" s="12" t="e">
        <f>SUMIFS(#REF!,#REF!,$A16)</f>
        <v>#REF!</v>
      </c>
      <c r="N16" s="12" t="e">
        <f>SUMIFS(#REF!,#REF!,$A16,#REF!,"Approved")</f>
        <v>#REF!</v>
      </c>
      <c r="O16" s="12">
        <f t="shared" si="2"/>
        <v>50</v>
      </c>
      <c r="P16" s="12" t="str">
        <f t="shared" si="3"/>
        <v>High</v>
      </c>
      <c r="Q16" s="12" t="e">
        <f t="shared" si="4"/>
        <v>#REF!</v>
      </c>
      <c r="R16" s="12" t="e">
        <f t="shared" si="5"/>
        <v>#REF!</v>
      </c>
      <c r="S16" s="12" t="str">
        <f t="shared" si="6"/>
        <v>No</v>
      </c>
      <c r="T16" s="12" t="str">
        <f t="shared" si="7"/>
        <v>N/A</v>
      </c>
      <c r="U16" s="12" t="str">
        <f t="shared" si="8"/>
        <v>Developing</v>
      </c>
      <c r="V16" s="12" t="s">
        <v>454</v>
      </c>
    </row>
    <row r="17" spans="1:22" x14ac:dyDescent="0.3">
      <c r="A17" s="12" t="s">
        <v>62</v>
      </c>
      <c r="B17" s="12" t="s">
        <v>190</v>
      </c>
      <c r="C17" s="12" t="s">
        <v>7</v>
      </c>
      <c r="D17" s="12" t="s">
        <v>52</v>
      </c>
      <c r="E17" s="12" t="str">
        <f>IFERROR(VLOOKUP($A17,#REF!,22,FALSE),"")</f>
        <v/>
      </c>
      <c r="F17" s="12" t="str">
        <f>IFERROR(VLOOKUP($A17,#REF!,16,FALSE),"")</f>
        <v/>
      </c>
      <c r="G17" s="12" t="e">
        <f>AVERAGEIFS(#REF!,#REF!,$C17,#REF!,$D17,#REF!,1)</f>
        <v>#REF!</v>
      </c>
      <c r="H17" s="19" t="str">
        <f t="shared" si="0"/>
        <v/>
      </c>
      <c r="I17" s="12" t="str">
        <f>IFERROR(AVERAGEIFS(#REF!,#REF!,$A17),"")</f>
        <v/>
      </c>
      <c r="J17" s="12" t="str">
        <f>IFERROR(AVERAGEIFS(#REF!,#REF!,$A17,#REF!,"Q1"),"")</f>
        <v/>
      </c>
      <c r="K17" s="12" t="str">
        <f t="shared" si="1"/>
        <v>N/A</v>
      </c>
      <c r="L17" s="19" t="str">
        <f>IFERROR(AVERAGEIFS(#REF!,#REF!,$A17),"")</f>
        <v/>
      </c>
      <c r="M17" s="12" t="e">
        <f>SUMIFS(#REF!,#REF!,$A17)</f>
        <v>#REF!</v>
      </c>
      <c r="N17" s="12" t="e">
        <f>SUMIFS(#REF!,#REF!,$A17,#REF!,"Approved")</f>
        <v>#REF!</v>
      </c>
      <c r="O17" s="12">
        <f t="shared" si="2"/>
        <v>50</v>
      </c>
      <c r="P17" s="12" t="str">
        <f t="shared" si="3"/>
        <v>High</v>
      </c>
      <c r="Q17" s="12" t="e">
        <f t="shared" si="4"/>
        <v>#REF!</v>
      </c>
      <c r="R17" s="12" t="e">
        <f t="shared" si="5"/>
        <v>#REF!</v>
      </c>
      <c r="S17" s="12" t="str">
        <f t="shared" si="6"/>
        <v>No</v>
      </c>
      <c r="T17" s="12" t="str">
        <f t="shared" si="7"/>
        <v>N/A</v>
      </c>
      <c r="U17" s="12" t="str">
        <f t="shared" si="8"/>
        <v>Developing</v>
      </c>
      <c r="V17" s="12" t="s">
        <v>454</v>
      </c>
    </row>
    <row r="18" spans="1:22" x14ac:dyDescent="0.3">
      <c r="A18" s="12" t="s">
        <v>63</v>
      </c>
      <c r="B18" s="12" t="s">
        <v>135</v>
      </c>
      <c r="C18" s="12" t="s">
        <v>7</v>
      </c>
      <c r="D18" s="12" t="s">
        <v>60</v>
      </c>
      <c r="E18" s="12" t="str">
        <f>IFERROR(VLOOKUP($A18,#REF!,22,FALSE),"")</f>
        <v/>
      </c>
      <c r="F18" s="12" t="str">
        <f>IFERROR(VLOOKUP($A18,#REF!,16,FALSE),"")</f>
        <v/>
      </c>
      <c r="G18" s="12" t="e">
        <f>AVERAGEIFS(#REF!,#REF!,$C18,#REF!,$D18,#REF!,1)</f>
        <v>#REF!</v>
      </c>
      <c r="H18" s="19" t="str">
        <f t="shared" si="0"/>
        <v/>
      </c>
      <c r="I18" s="12" t="str">
        <f>IFERROR(AVERAGEIFS(#REF!,#REF!,$A18),"")</f>
        <v/>
      </c>
      <c r="J18" s="12" t="str">
        <f>IFERROR(AVERAGEIFS(#REF!,#REF!,$A18,#REF!,"Q1"),"")</f>
        <v/>
      </c>
      <c r="K18" s="12" t="str">
        <f t="shared" si="1"/>
        <v>N/A</v>
      </c>
      <c r="L18" s="19" t="str">
        <f>IFERROR(AVERAGEIFS(#REF!,#REF!,$A18),"")</f>
        <v/>
      </c>
      <c r="M18" s="12" t="e">
        <f>SUMIFS(#REF!,#REF!,$A18)</f>
        <v>#REF!</v>
      </c>
      <c r="N18" s="12" t="e">
        <f>SUMIFS(#REF!,#REF!,$A18,#REF!,"Approved")</f>
        <v>#REF!</v>
      </c>
      <c r="O18" s="12">
        <f t="shared" si="2"/>
        <v>50</v>
      </c>
      <c r="P18" s="12" t="str">
        <f t="shared" si="3"/>
        <v>High</v>
      </c>
      <c r="Q18" s="12" t="e">
        <f t="shared" si="4"/>
        <v>#REF!</v>
      </c>
      <c r="R18" s="12" t="e">
        <f t="shared" si="5"/>
        <v>#REF!</v>
      </c>
      <c r="S18" s="12" t="str">
        <f t="shared" si="6"/>
        <v>No</v>
      </c>
      <c r="T18" s="12" t="str">
        <f t="shared" si="7"/>
        <v>N/A</v>
      </c>
      <c r="U18" s="12" t="str">
        <f t="shared" si="8"/>
        <v>Developing</v>
      </c>
      <c r="V18" s="12" t="s">
        <v>455</v>
      </c>
    </row>
    <row r="19" spans="1:22" x14ac:dyDescent="0.3">
      <c r="A19" s="12" t="s">
        <v>64</v>
      </c>
      <c r="B19" s="12" t="s">
        <v>136</v>
      </c>
      <c r="C19" s="12" t="s">
        <v>7</v>
      </c>
      <c r="D19" s="12" t="s">
        <v>60</v>
      </c>
      <c r="E19" s="12" t="str">
        <f>IFERROR(VLOOKUP($A19,#REF!,22,FALSE),"")</f>
        <v/>
      </c>
      <c r="F19" s="12" t="str">
        <f>IFERROR(VLOOKUP($A19,#REF!,16,FALSE),"")</f>
        <v/>
      </c>
      <c r="G19" s="12" t="e">
        <f>AVERAGEIFS(#REF!,#REF!,$C19,#REF!,$D19,#REF!,1)</f>
        <v>#REF!</v>
      </c>
      <c r="H19" s="19" t="str">
        <f t="shared" si="0"/>
        <v/>
      </c>
      <c r="I19" s="12" t="str">
        <f>IFERROR(AVERAGEIFS(#REF!,#REF!,$A19),"")</f>
        <v/>
      </c>
      <c r="J19" s="12" t="str">
        <f>IFERROR(AVERAGEIFS(#REF!,#REF!,$A19,#REF!,"Q1"),"")</f>
        <v/>
      </c>
      <c r="K19" s="12" t="str">
        <f t="shared" si="1"/>
        <v>N/A</v>
      </c>
      <c r="L19" s="19" t="str">
        <f>IFERROR(AVERAGEIFS(#REF!,#REF!,$A19),"")</f>
        <v/>
      </c>
      <c r="M19" s="12" t="e">
        <f>SUMIFS(#REF!,#REF!,$A19)</f>
        <v>#REF!</v>
      </c>
      <c r="N19" s="12" t="e">
        <f>SUMIFS(#REF!,#REF!,$A19,#REF!,"Approved")</f>
        <v>#REF!</v>
      </c>
      <c r="O19" s="12">
        <f t="shared" si="2"/>
        <v>50</v>
      </c>
      <c r="P19" s="12" t="str">
        <f t="shared" si="3"/>
        <v>High</v>
      </c>
      <c r="Q19" s="12" t="e">
        <f t="shared" si="4"/>
        <v>#REF!</v>
      </c>
      <c r="R19" s="12" t="e">
        <f t="shared" si="5"/>
        <v>#REF!</v>
      </c>
      <c r="S19" s="12" t="str">
        <f t="shared" si="6"/>
        <v>No</v>
      </c>
      <c r="T19" s="12" t="str">
        <f t="shared" si="7"/>
        <v>N/A</v>
      </c>
      <c r="U19" s="12" t="str">
        <f t="shared" si="8"/>
        <v>Developing</v>
      </c>
      <c r="V19" s="12" t="s">
        <v>454</v>
      </c>
    </row>
    <row r="20" spans="1:22" x14ac:dyDescent="0.3">
      <c r="A20" s="12" t="s">
        <v>65</v>
      </c>
      <c r="B20" s="12" t="s">
        <v>137</v>
      </c>
      <c r="C20" s="12" t="s">
        <v>7</v>
      </c>
      <c r="D20" s="12" t="s">
        <v>52</v>
      </c>
      <c r="E20" s="12" t="str">
        <f>IFERROR(VLOOKUP($A20,#REF!,22,FALSE),"")</f>
        <v/>
      </c>
      <c r="F20" s="12" t="str">
        <f>IFERROR(VLOOKUP($A20,#REF!,16,FALSE),"")</f>
        <v/>
      </c>
      <c r="G20" s="12" t="e">
        <f>AVERAGEIFS(#REF!,#REF!,$C20,#REF!,$D20,#REF!,1)</f>
        <v>#REF!</v>
      </c>
      <c r="H20" s="19" t="str">
        <f t="shared" si="0"/>
        <v/>
      </c>
      <c r="I20" s="12" t="str">
        <f>IFERROR(AVERAGEIFS(#REF!,#REF!,$A20),"")</f>
        <v/>
      </c>
      <c r="J20" s="12" t="str">
        <f>IFERROR(AVERAGEIFS(#REF!,#REF!,$A20,#REF!,"Q1"),"")</f>
        <v/>
      </c>
      <c r="K20" s="12" t="str">
        <f t="shared" si="1"/>
        <v>N/A</v>
      </c>
      <c r="L20" s="19" t="str">
        <f>IFERROR(AVERAGEIFS(#REF!,#REF!,$A20),"")</f>
        <v/>
      </c>
      <c r="M20" s="12" t="e">
        <f>SUMIFS(#REF!,#REF!,$A20)</f>
        <v>#REF!</v>
      </c>
      <c r="N20" s="12" t="e">
        <f>SUMIFS(#REF!,#REF!,$A20,#REF!,"Approved")</f>
        <v>#REF!</v>
      </c>
      <c r="O20" s="12">
        <f t="shared" si="2"/>
        <v>50</v>
      </c>
      <c r="P20" s="12" t="str">
        <f t="shared" si="3"/>
        <v>High</v>
      </c>
      <c r="Q20" s="12" t="e">
        <f t="shared" si="4"/>
        <v>#REF!</v>
      </c>
      <c r="R20" s="12" t="e">
        <f t="shared" si="5"/>
        <v>#REF!</v>
      </c>
      <c r="S20" s="12" t="str">
        <f t="shared" si="6"/>
        <v>No</v>
      </c>
      <c r="T20" s="12" t="str">
        <f t="shared" si="7"/>
        <v>N/A</v>
      </c>
      <c r="U20" s="12" t="str">
        <f t="shared" si="8"/>
        <v>Developing</v>
      </c>
      <c r="V20" s="12" t="s">
        <v>454</v>
      </c>
    </row>
    <row r="21" spans="1:22" x14ac:dyDescent="0.3">
      <c r="A21" s="12" t="s">
        <v>66</v>
      </c>
      <c r="B21" s="12" t="s">
        <v>138</v>
      </c>
      <c r="C21" s="12" t="s">
        <v>7</v>
      </c>
      <c r="D21" s="12" t="s">
        <v>39</v>
      </c>
      <c r="E21" s="12" t="str">
        <f>IFERROR(VLOOKUP($A21,#REF!,22,FALSE),"")</f>
        <v/>
      </c>
      <c r="F21" s="12" t="str">
        <f>IFERROR(VLOOKUP($A21,#REF!,16,FALSE),"")</f>
        <v/>
      </c>
      <c r="G21" s="12" t="e">
        <f>AVERAGEIFS(#REF!,#REF!,$C21,#REF!,$D21,#REF!,1)</f>
        <v>#REF!</v>
      </c>
      <c r="H21" s="19" t="str">
        <f t="shared" si="0"/>
        <v/>
      </c>
      <c r="I21" s="12" t="str">
        <f>IFERROR(AVERAGEIFS(#REF!,#REF!,$A21),"")</f>
        <v/>
      </c>
      <c r="J21" s="12" t="str">
        <f>IFERROR(AVERAGEIFS(#REF!,#REF!,$A21,#REF!,"Q1"),"")</f>
        <v/>
      </c>
      <c r="K21" s="12" t="str">
        <f t="shared" si="1"/>
        <v>N/A</v>
      </c>
      <c r="L21" s="19" t="str">
        <f>IFERROR(AVERAGEIFS(#REF!,#REF!,$A21),"")</f>
        <v/>
      </c>
      <c r="M21" s="12" t="e">
        <f>SUMIFS(#REF!,#REF!,$A21)</f>
        <v>#REF!</v>
      </c>
      <c r="N21" s="12" t="e">
        <f>SUMIFS(#REF!,#REF!,$A21,#REF!,"Approved")</f>
        <v>#REF!</v>
      </c>
      <c r="O21" s="12">
        <f t="shared" si="2"/>
        <v>50</v>
      </c>
      <c r="P21" s="12" t="str">
        <f t="shared" si="3"/>
        <v>High</v>
      </c>
      <c r="Q21" s="12" t="e">
        <f t="shared" si="4"/>
        <v>#REF!</v>
      </c>
      <c r="R21" s="12" t="e">
        <f t="shared" si="5"/>
        <v>#REF!</v>
      </c>
      <c r="S21" s="12" t="str">
        <f t="shared" si="6"/>
        <v>No</v>
      </c>
      <c r="T21" s="12" t="str">
        <f t="shared" si="7"/>
        <v>N/A</v>
      </c>
      <c r="U21" s="12" t="str">
        <f t="shared" si="8"/>
        <v>Developing</v>
      </c>
      <c r="V21" s="12" t="s">
        <v>454</v>
      </c>
    </row>
    <row r="22" spans="1:22" x14ac:dyDescent="0.3">
      <c r="A22" s="12" t="s">
        <v>67</v>
      </c>
      <c r="B22" s="12" t="s">
        <v>139</v>
      </c>
      <c r="C22" s="12" t="s">
        <v>7</v>
      </c>
      <c r="D22" s="12" t="s">
        <v>39</v>
      </c>
      <c r="E22" s="12" t="str">
        <f>IFERROR(VLOOKUP($A22,#REF!,22,FALSE),"")</f>
        <v/>
      </c>
      <c r="F22" s="12" t="str">
        <f>IFERROR(VLOOKUP($A22,#REF!,16,FALSE),"")</f>
        <v/>
      </c>
      <c r="G22" s="12" t="e">
        <f>AVERAGEIFS(#REF!,#REF!,$C22,#REF!,$D22,#REF!,1)</f>
        <v>#REF!</v>
      </c>
      <c r="H22" s="19" t="str">
        <f t="shared" si="0"/>
        <v/>
      </c>
      <c r="I22" s="12" t="str">
        <f>IFERROR(AVERAGEIFS(#REF!,#REF!,$A22),"")</f>
        <v/>
      </c>
      <c r="J22" s="12" t="str">
        <f>IFERROR(AVERAGEIFS(#REF!,#REF!,$A22,#REF!,"Q1"),"")</f>
        <v/>
      </c>
      <c r="K22" s="12" t="str">
        <f t="shared" si="1"/>
        <v>N/A</v>
      </c>
      <c r="L22" s="19" t="str">
        <f>IFERROR(AVERAGEIFS(#REF!,#REF!,$A22),"")</f>
        <v/>
      </c>
      <c r="M22" s="12" t="e">
        <f>SUMIFS(#REF!,#REF!,$A22)</f>
        <v>#REF!</v>
      </c>
      <c r="N22" s="12" t="e">
        <f>SUMIFS(#REF!,#REF!,$A22,#REF!,"Approved")</f>
        <v>#REF!</v>
      </c>
      <c r="O22" s="12">
        <f t="shared" si="2"/>
        <v>50</v>
      </c>
      <c r="P22" s="12" t="str">
        <f t="shared" si="3"/>
        <v>High</v>
      </c>
      <c r="Q22" s="12" t="e">
        <f t="shared" si="4"/>
        <v>#REF!</v>
      </c>
      <c r="R22" s="12" t="e">
        <f t="shared" si="5"/>
        <v>#REF!</v>
      </c>
      <c r="S22" s="12" t="str">
        <f t="shared" si="6"/>
        <v>No</v>
      </c>
      <c r="T22" s="12" t="str">
        <f t="shared" si="7"/>
        <v>N/A</v>
      </c>
      <c r="U22" s="12" t="str">
        <f t="shared" si="8"/>
        <v>Developing</v>
      </c>
      <c r="V22" s="12" t="s">
        <v>454</v>
      </c>
    </row>
    <row r="23" spans="1:22" x14ac:dyDescent="0.3">
      <c r="A23" s="12" t="s">
        <v>68</v>
      </c>
      <c r="B23" s="12" t="s">
        <v>140</v>
      </c>
      <c r="C23" s="12" t="s">
        <v>7</v>
      </c>
      <c r="D23" s="12" t="s">
        <v>52</v>
      </c>
      <c r="E23" s="12" t="str">
        <f>IFERROR(VLOOKUP($A23,#REF!,22,FALSE),"")</f>
        <v/>
      </c>
      <c r="F23" s="12" t="str">
        <f>IFERROR(VLOOKUP($A23,#REF!,16,FALSE),"")</f>
        <v/>
      </c>
      <c r="G23" s="12" t="e">
        <f>AVERAGEIFS(#REF!,#REF!,$C23,#REF!,$D23,#REF!,1)</f>
        <v>#REF!</v>
      </c>
      <c r="H23" s="19" t="str">
        <f t="shared" si="0"/>
        <v/>
      </c>
      <c r="I23" s="12" t="str">
        <f>IFERROR(AVERAGEIFS(#REF!,#REF!,$A23),"")</f>
        <v/>
      </c>
      <c r="J23" s="12" t="str">
        <f>IFERROR(AVERAGEIFS(#REF!,#REF!,$A23,#REF!,"Q1"),"")</f>
        <v/>
      </c>
      <c r="K23" s="12" t="str">
        <f t="shared" si="1"/>
        <v>N/A</v>
      </c>
      <c r="L23" s="19" t="str">
        <f>IFERROR(AVERAGEIFS(#REF!,#REF!,$A23),"")</f>
        <v/>
      </c>
      <c r="M23" s="12" t="e">
        <f>SUMIFS(#REF!,#REF!,$A23)</f>
        <v>#REF!</v>
      </c>
      <c r="N23" s="12" t="e">
        <f>SUMIFS(#REF!,#REF!,$A23,#REF!,"Approved")</f>
        <v>#REF!</v>
      </c>
      <c r="O23" s="12">
        <f t="shared" si="2"/>
        <v>50</v>
      </c>
      <c r="P23" s="12" t="str">
        <f t="shared" si="3"/>
        <v>High</v>
      </c>
      <c r="Q23" s="12" t="e">
        <f t="shared" si="4"/>
        <v>#REF!</v>
      </c>
      <c r="R23" s="12" t="e">
        <f t="shared" si="5"/>
        <v>#REF!</v>
      </c>
      <c r="S23" s="12" t="str">
        <f t="shared" si="6"/>
        <v>No</v>
      </c>
      <c r="T23" s="12" t="str">
        <f t="shared" si="7"/>
        <v>N/A</v>
      </c>
      <c r="U23" s="12" t="str">
        <f t="shared" si="8"/>
        <v>Developing</v>
      </c>
      <c r="V23" s="12" t="s">
        <v>455</v>
      </c>
    </row>
    <row r="24" spans="1:22" x14ac:dyDescent="0.3">
      <c r="A24" s="12" t="s">
        <v>69</v>
      </c>
      <c r="B24" s="12" t="s">
        <v>141</v>
      </c>
      <c r="C24" s="12" t="s">
        <v>9</v>
      </c>
      <c r="D24" s="12" t="s">
        <v>44</v>
      </c>
      <c r="E24" s="12" t="str">
        <f>IFERROR(VLOOKUP($A24,#REF!,22,FALSE),"")</f>
        <v/>
      </c>
      <c r="F24" s="12" t="str">
        <f>IFERROR(VLOOKUP($A24,#REF!,16,FALSE),"")</f>
        <v/>
      </c>
      <c r="G24" s="12" t="e">
        <f>AVERAGEIFS(#REF!,#REF!,$C24,#REF!,$D24,#REF!,1)</f>
        <v>#REF!</v>
      </c>
      <c r="H24" s="19" t="str">
        <f t="shared" si="0"/>
        <v/>
      </c>
      <c r="I24" s="12" t="str">
        <f>IFERROR(AVERAGEIFS(#REF!,#REF!,$A24),"")</f>
        <v/>
      </c>
      <c r="J24" s="12" t="str">
        <f>IFERROR(AVERAGEIFS(#REF!,#REF!,$A24,#REF!,"Q1"),"")</f>
        <v/>
      </c>
      <c r="K24" s="12" t="str">
        <f t="shared" si="1"/>
        <v>N/A</v>
      </c>
      <c r="L24" s="19" t="str">
        <f>IFERROR(AVERAGEIFS(#REF!,#REF!,$A24),"")</f>
        <v/>
      </c>
      <c r="M24" s="12" t="e">
        <f>SUMIFS(#REF!,#REF!,$A24)</f>
        <v>#REF!</v>
      </c>
      <c r="N24" s="12" t="e">
        <f>SUMIFS(#REF!,#REF!,$A24,#REF!,"Approved")</f>
        <v>#REF!</v>
      </c>
      <c r="O24" s="12">
        <f t="shared" si="2"/>
        <v>50</v>
      </c>
      <c r="P24" s="12" t="str">
        <f t="shared" si="3"/>
        <v>High</v>
      </c>
      <c r="Q24" s="12" t="e">
        <f t="shared" si="4"/>
        <v>#REF!</v>
      </c>
      <c r="R24" s="12" t="e">
        <f t="shared" si="5"/>
        <v>#REF!</v>
      </c>
      <c r="S24" s="12" t="str">
        <f t="shared" si="6"/>
        <v>No</v>
      </c>
      <c r="T24" s="12" t="str">
        <f t="shared" si="7"/>
        <v>N/A</v>
      </c>
      <c r="U24" s="12" t="str">
        <f t="shared" si="8"/>
        <v>Developing</v>
      </c>
      <c r="V24" s="12" t="s">
        <v>454</v>
      </c>
    </row>
    <row r="25" spans="1:22" x14ac:dyDescent="0.3">
      <c r="A25" s="12" t="s">
        <v>70</v>
      </c>
      <c r="B25" s="12" t="s">
        <v>142</v>
      </c>
      <c r="C25" s="12" t="s">
        <v>9</v>
      </c>
      <c r="D25" s="12" t="s">
        <v>48</v>
      </c>
      <c r="E25" s="12" t="str">
        <f>IFERROR(VLOOKUP($A25,#REF!,22,FALSE),"")</f>
        <v/>
      </c>
      <c r="F25" s="12" t="str">
        <f>IFERROR(VLOOKUP($A25,#REF!,16,FALSE),"")</f>
        <v/>
      </c>
      <c r="G25" s="12" t="e">
        <f>AVERAGEIFS(#REF!,#REF!,$C25,#REF!,$D25,#REF!,1)</f>
        <v>#REF!</v>
      </c>
      <c r="H25" s="19" t="str">
        <f t="shared" si="0"/>
        <v/>
      </c>
      <c r="I25" s="12" t="str">
        <f>IFERROR(AVERAGEIFS(#REF!,#REF!,$A25),"")</f>
        <v/>
      </c>
      <c r="J25" s="12" t="str">
        <f>IFERROR(AVERAGEIFS(#REF!,#REF!,$A25,#REF!,"Q1"),"")</f>
        <v/>
      </c>
      <c r="K25" s="12" t="str">
        <f t="shared" si="1"/>
        <v>N/A</v>
      </c>
      <c r="L25" s="19" t="str">
        <f>IFERROR(AVERAGEIFS(#REF!,#REF!,$A25),"")</f>
        <v/>
      </c>
      <c r="M25" s="12" t="e">
        <f>SUMIFS(#REF!,#REF!,$A25)</f>
        <v>#REF!</v>
      </c>
      <c r="N25" s="12" t="e">
        <f>SUMIFS(#REF!,#REF!,$A25,#REF!,"Approved")</f>
        <v>#REF!</v>
      </c>
      <c r="O25" s="12">
        <f t="shared" si="2"/>
        <v>50</v>
      </c>
      <c r="P25" s="12" t="str">
        <f t="shared" si="3"/>
        <v>High</v>
      </c>
      <c r="Q25" s="12" t="e">
        <f t="shared" si="4"/>
        <v>#REF!</v>
      </c>
      <c r="R25" s="12" t="e">
        <f t="shared" si="5"/>
        <v>#REF!</v>
      </c>
      <c r="S25" s="12" t="str">
        <f t="shared" si="6"/>
        <v>No</v>
      </c>
      <c r="T25" s="12" t="str">
        <f t="shared" si="7"/>
        <v>N/A</v>
      </c>
      <c r="U25" s="12" t="str">
        <f t="shared" si="8"/>
        <v>Developing</v>
      </c>
      <c r="V25" s="12" t="s">
        <v>454</v>
      </c>
    </row>
    <row r="26" spans="1:22" x14ac:dyDescent="0.3">
      <c r="A26" s="12" t="s">
        <v>71</v>
      </c>
      <c r="B26" s="12" t="s">
        <v>143</v>
      </c>
      <c r="C26" s="12" t="s">
        <v>9</v>
      </c>
      <c r="D26" s="12" t="s">
        <v>44</v>
      </c>
      <c r="E26" s="12" t="str">
        <f>IFERROR(VLOOKUP($A26,#REF!,22,FALSE),"")</f>
        <v/>
      </c>
      <c r="F26" s="12" t="str">
        <f>IFERROR(VLOOKUP($A26,#REF!,16,FALSE),"")</f>
        <v/>
      </c>
      <c r="G26" s="12" t="e">
        <f>AVERAGEIFS(#REF!,#REF!,$C26,#REF!,$D26,#REF!,1)</f>
        <v>#REF!</v>
      </c>
      <c r="H26" s="19" t="str">
        <f t="shared" si="0"/>
        <v/>
      </c>
      <c r="I26" s="12" t="str">
        <f>IFERROR(AVERAGEIFS(#REF!,#REF!,$A26),"")</f>
        <v/>
      </c>
      <c r="J26" s="12" t="str">
        <f>IFERROR(AVERAGEIFS(#REF!,#REF!,$A26,#REF!,"Q1"),"")</f>
        <v/>
      </c>
      <c r="K26" s="12" t="str">
        <f t="shared" si="1"/>
        <v>N/A</v>
      </c>
      <c r="L26" s="19" t="str">
        <f>IFERROR(AVERAGEIFS(#REF!,#REF!,$A26),"")</f>
        <v/>
      </c>
      <c r="M26" s="12" t="e">
        <f>SUMIFS(#REF!,#REF!,$A26)</f>
        <v>#REF!</v>
      </c>
      <c r="N26" s="12" t="e">
        <f>SUMIFS(#REF!,#REF!,$A26,#REF!,"Approved")</f>
        <v>#REF!</v>
      </c>
      <c r="O26" s="12">
        <f t="shared" si="2"/>
        <v>50</v>
      </c>
      <c r="P26" s="12" t="str">
        <f t="shared" si="3"/>
        <v>High</v>
      </c>
      <c r="Q26" s="12" t="e">
        <f t="shared" si="4"/>
        <v>#REF!</v>
      </c>
      <c r="R26" s="12" t="e">
        <f t="shared" si="5"/>
        <v>#REF!</v>
      </c>
      <c r="S26" s="12" t="str">
        <f t="shared" si="6"/>
        <v>No</v>
      </c>
      <c r="T26" s="12" t="str">
        <f t="shared" si="7"/>
        <v>N/A</v>
      </c>
      <c r="U26" s="12" t="str">
        <f t="shared" si="8"/>
        <v>Developing</v>
      </c>
      <c r="V26" s="12" t="s">
        <v>454</v>
      </c>
    </row>
    <row r="27" spans="1:22" x14ac:dyDescent="0.3">
      <c r="A27" s="12" t="s">
        <v>72</v>
      </c>
      <c r="B27" s="12" t="s">
        <v>172</v>
      </c>
      <c r="C27" s="12" t="s">
        <v>9</v>
      </c>
      <c r="D27" s="12" t="s">
        <v>44</v>
      </c>
      <c r="E27" s="12" t="str">
        <f>IFERROR(VLOOKUP($A27,#REF!,22,FALSE),"")</f>
        <v/>
      </c>
      <c r="F27" s="12" t="str">
        <f>IFERROR(VLOOKUP($A27,#REF!,16,FALSE),"")</f>
        <v/>
      </c>
      <c r="G27" s="12" t="e">
        <f>AVERAGEIFS(#REF!,#REF!,$C27,#REF!,$D27,#REF!,1)</f>
        <v>#REF!</v>
      </c>
      <c r="H27" s="19" t="str">
        <f t="shared" si="0"/>
        <v/>
      </c>
      <c r="I27" s="12" t="str">
        <f>IFERROR(AVERAGEIFS(#REF!,#REF!,$A27),"")</f>
        <v/>
      </c>
      <c r="J27" s="12" t="str">
        <f>IFERROR(AVERAGEIFS(#REF!,#REF!,$A27,#REF!,"Q1"),"")</f>
        <v/>
      </c>
      <c r="K27" s="12" t="str">
        <f t="shared" si="1"/>
        <v>N/A</v>
      </c>
      <c r="L27" s="19" t="str">
        <f>IFERROR(AVERAGEIFS(#REF!,#REF!,$A27),"")</f>
        <v/>
      </c>
      <c r="M27" s="12" t="e">
        <f>SUMIFS(#REF!,#REF!,$A27)</f>
        <v>#REF!</v>
      </c>
      <c r="N27" s="12" t="e">
        <f>SUMIFS(#REF!,#REF!,$A27,#REF!,"Approved")</f>
        <v>#REF!</v>
      </c>
      <c r="O27" s="12">
        <f t="shared" si="2"/>
        <v>50</v>
      </c>
      <c r="P27" s="12" t="str">
        <f t="shared" si="3"/>
        <v>High</v>
      </c>
      <c r="Q27" s="12" t="e">
        <f t="shared" si="4"/>
        <v>#REF!</v>
      </c>
      <c r="R27" s="12" t="e">
        <f t="shared" si="5"/>
        <v>#REF!</v>
      </c>
      <c r="S27" s="12" t="str">
        <f t="shared" si="6"/>
        <v>No</v>
      </c>
      <c r="T27" s="12" t="str">
        <f t="shared" si="7"/>
        <v>N/A</v>
      </c>
      <c r="U27" s="12" t="str">
        <f t="shared" si="8"/>
        <v>Developing</v>
      </c>
      <c r="V27" s="12" t="s">
        <v>454</v>
      </c>
    </row>
    <row r="28" spans="1:22" x14ac:dyDescent="0.3">
      <c r="A28" s="12" t="s">
        <v>73</v>
      </c>
      <c r="B28" s="12" t="s">
        <v>144</v>
      </c>
      <c r="C28" s="12" t="s">
        <v>9</v>
      </c>
      <c r="D28" s="12" t="s">
        <v>48</v>
      </c>
      <c r="E28" s="12" t="str">
        <f>IFERROR(VLOOKUP($A28,#REF!,22,FALSE),"")</f>
        <v/>
      </c>
      <c r="F28" s="12" t="str">
        <f>IFERROR(VLOOKUP($A28,#REF!,16,FALSE),"")</f>
        <v/>
      </c>
      <c r="G28" s="12" t="e">
        <f>AVERAGEIFS(#REF!,#REF!,$C28,#REF!,$D28,#REF!,1)</f>
        <v>#REF!</v>
      </c>
      <c r="H28" s="19" t="str">
        <f t="shared" si="0"/>
        <v/>
      </c>
      <c r="I28" s="12" t="str">
        <f>IFERROR(AVERAGEIFS(#REF!,#REF!,$A28),"")</f>
        <v/>
      </c>
      <c r="J28" s="12" t="str">
        <f>IFERROR(AVERAGEIFS(#REF!,#REF!,$A28,#REF!,"Q1"),"")</f>
        <v/>
      </c>
      <c r="K28" s="12" t="str">
        <f t="shared" si="1"/>
        <v>N/A</v>
      </c>
      <c r="L28" s="19" t="str">
        <f>IFERROR(AVERAGEIFS(#REF!,#REF!,$A28),"")</f>
        <v/>
      </c>
      <c r="M28" s="12" t="e">
        <f>SUMIFS(#REF!,#REF!,$A28)</f>
        <v>#REF!</v>
      </c>
      <c r="N28" s="12" t="e">
        <f>SUMIFS(#REF!,#REF!,$A28,#REF!,"Approved")</f>
        <v>#REF!</v>
      </c>
      <c r="O28" s="12">
        <f t="shared" si="2"/>
        <v>50</v>
      </c>
      <c r="P28" s="12" t="str">
        <f t="shared" si="3"/>
        <v>High</v>
      </c>
      <c r="Q28" s="12" t="e">
        <f t="shared" si="4"/>
        <v>#REF!</v>
      </c>
      <c r="R28" s="12" t="e">
        <f t="shared" si="5"/>
        <v>#REF!</v>
      </c>
      <c r="S28" s="12" t="str">
        <f t="shared" si="6"/>
        <v>No</v>
      </c>
      <c r="T28" s="12" t="str">
        <f t="shared" si="7"/>
        <v>N/A</v>
      </c>
      <c r="U28" s="12" t="str">
        <f t="shared" si="8"/>
        <v>Developing</v>
      </c>
      <c r="V28" s="12" t="s">
        <v>454</v>
      </c>
    </row>
    <row r="29" spans="1:22" x14ac:dyDescent="0.3">
      <c r="A29" s="12" t="s">
        <v>74</v>
      </c>
      <c r="B29" s="12" t="s">
        <v>145</v>
      </c>
      <c r="C29" s="12" t="s">
        <v>9</v>
      </c>
      <c r="D29" s="12" t="s">
        <v>48</v>
      </c>
      <c r="E29" s="12" t="str">
        <f>IFERROR(VLOOKUP($A29,#REF!,22,FALSE),"")</f>
        <v/>
      </c>
      <c r="F29" s="12" t="str">
        <f>IFERROR(VLOOKUP($A29,#REF!,16,FALSE),"")</f>
        <v/>
      </c>
      <c r="G29" s="12" t="e">
        <f>AVERAGEIFS(#REF!,#REF!,$C29,#REF!,$D29,#REF!,1)</f>
        <v>#REF!</v>
      </c>
      <c r="H29" s="19" t="str">
        <f t="shared" si="0"/>
        <v/>
      </c>
      <c r="I29" s="12" t="str">
        <f>IFERROR(AVERAGEIFS(#REF!,#REF!,$A29),"")</f>
        <v/>
      </c>
      <c r="J29" s="12" t="str">
        <f>IFERROR(AVERAGEIFS(#REF!,#REF!,$A29,#REF!,"Q1"),"")</f>
        <v/>
      </c>
      <c r="K29" s="12" t="str">
        <f t="shared" si="1"/>
        <v>N/A</v>
      </c>
      <c r="L29" s="19" t="str">
        <f>IFERROR(AVERAGEIFS(#REF!,#REF!,$A29),"")</f>
        <v/>
      </c>
      <c r="M29" s="12" t="e">
        <f>SUMIFS(#REF!,#REF!,$A29)</f>
        <v>#REF!</v>
      </c>
      <c r="N29" s="12" t="e">
        <f>SUMIFS(#REF!,#REF!,$A29,#REF!,"Approved")</f>
        <v>#REF!</v>
      </c>
      <c r="O29" s="12">
        <f t="shared" si="2"/>
        <v>50</v>
      </c>
      <c r="P29" s="12" t="str">
        <f t="shared" si="3"/>
        <v>High</v>
      </c>
      <c r="Q29" s="12" t="e">
        <f t="shared" si="4"/>
        <v>#REF!</v>
      </c>
      <c r="R29" s="12" t="e">
        <f t="shared" si="5"/>
        <v>#REF!</v>
      </c>
      <c r="S29" s="12" t="str">
        <f t="shared" si="6"/>
        <v>No</v>
      </c>
      <c r="T29" s="12" t="str">
        <f t="shared" si="7"/>
        <v>N/A</v>
      </c>
      <c r="U29" s="12" t="str">
        <f t="shared" si="8"/>
        <v>Developing</v>
      </c>
      <c r="V29" s="12" t="s">
        <v>454</v>
      </c>
    </row>
    <row r="30" spans="1:22" x14ac:dyDescent="0.3">
      <c r="A30" s="12" t="s">
        <v>75</v>
      </c>
      <c r="B30" s="12" t="s">
        <v>146</v>
      </c>
      <c r="C30" s="12" t="s">
        <v>9</v>
      </c>
      <c r="D30" s="12" t="s">
        <v>44</v>
      </c>
      <c r="E30" s="12" t="str">
        <f>IFERROR(VLOOKUP($A30,#REF!,22,FALSE),"")</f>
        <v/>
      </c>
      <c r="F30" s="12" t="str">
        <f>IFERROR(VLOOKUP($A30,#REF!,16,FALSE),"")</f>
        <v/>
      </c>
      <c r="G30" s="12" t="e">
        <f>AVERAGEIFS(#REF!,#REF!,$C30,#REF!,$D30,#REF!,1)</f>
        <v>#REF!</v>
      </c>
      <c r="H30" s="19" t="str">
        <f t="shared" si="0"/>
        <v/>
      </c>
      <c r="I30" s="12" t="str">
        <f>IFERROR(AVERAGEIFS(#REF!,#REF!,$A30),"")</f>
        <v/>
      </c>
      <c r="J30" s="12" t="str">
        <f>IFERROR(AVERAGEIFS(#REF!,#REF!,$A30,#REF!,"Q1"),"")</f>
        <v/>
      </c>
      <c r="K30" s="12" t="str">
        <f t="shared" si="1"/>
        <v>N/A</v>
      </c>
      <c r="L30" s="19" t="str">
        <f>IFERROR(AVERAGEIFS(#REF!,#REF!,$A30),"")</f>
        <v/>
      </c>
      <c r="M30" s="12" t="e">
        <f>SUMIFS(#REF!,#REF!,$A30)</f>
        <v>#REF!</v>
      </c>
      <c r="N30" s="12" t="e">
        <f>SUMIFS(#REF!,#REF!,$A30,#REF!,"Approved")</f>
        <v>#REF!</v>
      </c>
      <c r="O30" s="12">
        <f t="shared" si="2"/>
        <v>50</v>
      </c>
      <c r="P30" s="12" t="str">
        <f t="shared" si="3"/>
        <v>High</v>
      </c>
      <c r="Q30" s="12" t="e">
        <f t="shared" si="4"/>
        <v>#REF!</v>
      </c>
      <c r="R30" s="12" t="e">
        <f t="shared" si="5"/>
        <v>#REF!</v>
      </c>
      <c r="S30" s="12" t="str">
        <f t="shared" si="6"/>
        <v>No</v>
      </c>
      <c r="T30" s="12" t="str">
        <f t="shared" si="7"/>
        <v>N/A</v>
      </c>
      <c r="U30" s="12" t="str">
        <f t="shared" si="8"/>
        <v>Developing</v>
      </c>
      <c r="V30" s="12" t="s">
        <v>454</v>
      </c>
    </row>
    <row r="31" spans="1:22" x14ac:dyDescent="0.3">
      <c r="A31" s="12" t="s">
        <v>76</v>
      </c>
      <c r="B31" s="12" t="s">
        <v>187</v>
      </c>
      <c r="C31" s="12" t="s">
        <v>9</v>
      </c>
      <c r="D31" s="12" t="s">
        <v>44</v>
      </c>
      <c r="E31" s="12" t="str">
        <f>IFERROR(VLOOKUP($A31,#REF!,22,FALSE),"")</f>
        <v/>
      </c>
      <c r="F31" s="12" t="str">
        <f>IFERROR(VLOOKUP($A31,#REF!,16,FALSE),"")</f>
        <v/>
      </c>
      <c r="G31" s="12" t="e">
        <f>AVERAGEIFS(#REF!,#REF!,$C31,#REF!,$D31,#REF!,1)</f>
        <v>#REF!</v>
      </c>
      <c r="H31" s="19" t="str">
        <f t="shared" si="0"/>
        <v/>
      </c>
      <c r="I31" s="12" t="str">
        <f>IFERROR(AVERAGEIFS(#REF!,#REF!,$A31),"")</f>
        <v/>
      </c>
      <c r="J31" s="12" t="str">
        <f>IFERROR(AVERAGEIFS(#REF!,#REF!,$A31,#REF!,"Q1"),"")</f>
        <v/>
      </c>
      <c r="K31" s="12" t="str">
        <f t="shared" si="1"/>
        <v>N/A</v>
      </c>
      <c r="L31" s="19" t="str">
        <f>IFERROR(AVERAGEIFS(#REF!,#REF!,$A31),"")</f>
        <v/>
      </c>
      <c r="M31" s="12" t="e">
        <f>SUMIFS(#REF!,#REF!,$A31)</f>
        <v>#REF!</v>
      </c>
      <c r="N31" s="12" t="e">
        <f>SUMIFS(#REF!,#REF!,$A31,#REF!,"Approved")</f>
        <v>#REF!</v>
      </c>
      <c r="O31" s="12">
        <f t="shared" si="2"/>
        <v>50</v>
      </c>
      <c r="P31" s="12" t="str">
        <f t="shared" si="3"/>
        <v>High</v>
      </c>
      <c r="Q31" s="12" t="e">
        <f t="shared" si="4"/>
        <v>#REF!</v>
      </c>
      <c r="R31" s="12" t="e">
        <f t="shared" si="5"/>
        <v>#REF!</v>
      </c>
      <c r="S31" s="12" t="str">
        <f t="shared" si="6"/>
        <v>No</v>
      </c>
      <c r="T31" s="12" t="str">
        <f t="shared" si="7"/>
        <v>N/A</v>
      </c>
      <c r="U31" s="12" t="str">
        <f t="shared" si="8"/>
        <v>Developing</v>
      </c>
      <c r="V31" s="12" t="s">
        <v>454</v>
      </c>
    </row>
    <row r="32" spans="1:22" x14ac:dyDescent="0.3">
      <c r="A32" s="12" t="s">
        <v>77</v>
      </c>
      <c r="B32" s="12" t="s">
        <v>147</v>
      </c>
      <c r="C32" s="12" t="s">
        <v>9</v>
      </c>
      <c r="D32" s="12" t="s">
        <v>44</v>
      </c>
      <c r="E32" s="12" t="str">
        <f>IFERROR(VLOOKUP($A32,#REF!,22,FALSE),"")</f>
        <v/>
      </c>
      <c r="F32" s="12" t="str">
        <f>IFERROR(VLOOKUP($A32,#REF!,16,FALSE),"")</f>
        <v/>
      </c>
      <c r="G32" s="12" t="e">
        <f>AVERAGEIFS(#REF!,#REF!,$C32,#REF!,$D32,#REF!,1)</f>
        <v>#REF!</v>
      </c>
      <c r="H32" s="19" t="str">
        <f t="shared" si="0"/>
        <v/>
      </c>
      <c r="I32" s="12" t="str">
        <f>IFERROR(AVERAGEIFS(#REF!,#REF!,$A32),"")</f>
        <v/>
      </c>
      <c r="J32" s="12" t="str">
        <f>IFERROR(AVERAGEIFS(#REF!,#REF!,$A32,#REF!,"Q1"),"")</f>
        <v/>
      </c>
      <c r="K32" s="12" t="str">
        <f t="shared" si="1"/>
        <v>N/A</v>
      </c>
      <c r="L32" s="19" t="str">
        <f>IFERROR(AVERAGEIFS(#REF!,#REF!,$A32),"")</f>
        <v/>
      </c>
      <c r="M32" s="12" t="e">
        <f>SUMIFS(#REF!,#REF!,$A32)</f>
        <v>#REF!</v>
      </c>
      <c r="N32" s="12" t="e">
        <f>SUMIFS(#REF!,#REF!,$A32,#REF!,"Approved")</f>
        <v>#REF!</v>
      </c>
      <c r="O32" s="12">
        <f t="shared" si="2"/>
        <v>50</v>
      </c>
      <c r="P32" s="12" t="str">
        <f t="shared" si="3"/>
        <v>High</v>
      </c>
      <c r="Q32" s="12" t="e">
        <f t="shared" si="4"/>
        <v>#REF!</v>
      </c>
      <c r="R32" s="12" t="e">
        <f t="shared" si="5"/>
        <v>#REF!</v>
      </c>
      <c r="S32" s="12" t="str">
        <f t="shared" si="6"/>
        <v>No</v>
      </c>
      <c r="T32" s="12" t="str">
        <f t="shared" si="7"/>
        <v>N/A</v>
      </c>
      <c r="U32" s="12" t="str">
        <f t="shared" si="8"/>
        <v>Developing</v>
      </c>
      <c r="V32" s="12" t="s">
        <v>454</v>
      </c>
    </row>
    <row r="33" spans="1:22" x14ac:dyDescent="0.3">
      <c r="A33" s="12" t="s">
        <v>78</v>
      </c>
      <c r="B33" s="12" t="s">
        <v>148</v>
      </c>
      <c r="C33" s="12" t="s">
        <v>10</v>
      </c>
      <c r="D33" s="12" t="s">
        <v>79</v>
      </c>
      <c r="E33" s="12" t="str">
        <f>IFERROR(VLOOKUP($A33,#REF!,22,FALSE),"")</f>
        <v/>
      </c>
      <c r="F33" s="12" t="str">
        <f>IFERROR(VLOOKUP($A33,#REF!,16,FALSE),"")</f>
        <v/>
      </c>
      <c r="G33" s="12" t="e">
        <f>AVERAGEIFS(#REF!,#REF!,$C33,#REF!,$D33,#REF!,1)</f>
        <v>#REF!</v>
      </c>
      <c r="H33" s="19" t="str">
        <f t="shared" si="0"/>
        <v/>
      </c>
      <c r="I33" s="12" t="str">
        <f>IFERROR(AVERAGEIFS(#REF!,#REF!,$A33),"")</f>
        <v/>
      </c>
      <c r="J33" s="12" t="str">
        <f>IFERROR(AVERAGEIFS(#REF!,#REF!,$A33,#REF!,"Q1"),"")</f>
        <v/>
      </c>
      <c r="K33" s="12" t="str">
        <f t="shared" si="1"/>
        <v>N/A</v>
      </c>
      <c r="L33" s="19" t="str">
        <f>IFERROR(AVERAGEIFS(#REF!,#REF!,$A33),"")</f>
        <v/>
      </c>
      <c r="M33" s="12" t="e">
        <f>SUMIFS(#REF!,#REF!,$A33)</f>
        <v>#REF!</v>
      </c>
      <c r="N33" s="12" t="e">
        <f>SUMIFS(#REF!,#REF!,$A33,#REF!,"Approved")</f>
        <v>#REF!</v>
      </c>
      <c r="O33" s="12">
        <f t="shared" si="2"/>
        <v>50</v>
      </c>
      <c r="P33" s="12" t="str">
        <f t="shared" si="3"/>
        <v>High</v>
      </c>
      <c r="Q33" s="12" t="e">
        <f t="shared" si="4"/>
        <v>#REF!</v>
      </c>
      <c r="R33" s="12" t="e">
        <f t="shared" si="5"/>
        <v>#REF!</v>
      </c>
      <c r="S33" s="12" t="str">
        <f t="shared" si="6"/>
        <v>No</v>
      </c>
      <c r="T33" s="12" t="str">
        <f t="shared" si="7"/>
        <v>N/A</v>
      </c>
      <c r="U33" s="12" t="str">
        <f t="shared" si="8"/>
        <v>Developing</v>
      </c>
      <c r="V33" s="12" t="s">
        <v>454</v>
      </c>
    </row>
    <row r="34" spans="1:22" x14ac:dyDescent="0.3">
      <c r="A34" s="12" t="s">
        <v>80</v>
      </c>
      <c r="B34" s="12" t="s">
        <v>181</v>
      </c>
      <c r="C34" s="12" t="s">
        <v>10</v>
      </c>
      <c r="D34" s="12" t="s">
        <v>79</v>
      </c>
      <c r="E34" s="12" t="str">
        <f>IFERROR(VLOOKUP($A34,#REF!,22,FALSE),"")</f>
        <v/>
      </c>
      <c r="F34" s="12" t="str">
        <f>IFERROR(VLOOKUP($A34,#REF!,16,FALSE),"")</f>
        <v/>
      </c>
      <c r="G34" s="12" t="e">
        <f>AVERAGEIFS(#REF!,#REF!,$C34,#REF!,$D34,#REF!,1)</f>
        <v>#REF!</v>
      </c>
      <c r="H34" s="19" t="str">
        <f t="shared" si="0"/>
        <v/>
      </c>
      <c r="I34" s="12" t="str">
        <f>IFERROR(AVERAGEIFS(#REF!,#REF!,$A34),"")</f>
        <v/>
      </c>
      <c r="J34" s="12" t="str">
        <f>IFERROR(AVERAGEIFS(#REF!,#REF!,$A34,#REF!,"Q1"),"")</f>
        <v/>
      </c>
      <c r="K34" s="12" t="str">
        <f t="shared" si="1"/>
        <v>N/A</v>
      </c>
      <c r="L34" s="19" t="str">
        <f>IFERROR(AVERAGEIFS(#REF!,#REF!,$A34),"")</f>
        <v/>
      </c>
      <c r="M34" s="12" t="e">
        <f>SUMIFS(#REF!,#REF!,$A34)</f>
        <v>#REF!</v>
      </c>
      <c r="N34" s="12" t="e">
        <f>SUMIFS(#REF!,#REF!,$A34,#REF!,"Approved")</f>
        <v>#REF!</v>
      </c>
      <c r="O34" s="12">
        <f t="shared" si="2"/>
        <v>50</v>
      </c>
      <c r="P34" s="12" t="str">
        <f t="shared" si="3"/>
        <v>High</v>
      </c>
      <c r="Q34" s="12" t="e">
        <f t="shared" si="4"/>
        <v>#REF!</v>
      </c>
      <c r="R34" s="12" t="e">
        <f t="shared" si="5"/>
        <v>#REF!</v>
      </c>
      <c r="S34" s="12" t="str">
        <f t="shared" si="6"/>
        <v>No</v>
      </c>
      <c r="T34" s="12" t="str">
        <f t="shared" si="7"/>
        <v>N/A</v>
      </c>
      <c r="U34" s="12" t="str">
        <f t="shared" si="8"/>
        <v>Developing</v>
      </c>
      <c r="V34" s="12" t="s">
        <v>454</v>
      </c>
    </row>
    <row r="35" spans="1:22" x14ac:dyDescent="0.3">
      <c r="A35" s="12" t="s">
        <v>81</v>
      </c>
      <c r="B35" s="12" t="s">
        <v>184</v>
      </c>
      <c r="C35" s="12" t="s">
        <v>10</v>
      </c>
      <c r="D35" s="12" t="s">
        <v>79</v>
      </c>
      <c r="E35" s="12" t="str">
        <f>IFERROR(VLOOKUP($A35,#REF!,22,FALSE),"")</f>
        <v/>
      </c>
      <c r="F35" s="12" t="str">
        <f>IFERROR(VLOOKUP($A35,#REF!,16,FALSE),"")</f>
        <v/>
      </c>
      <c r="G35" s="12" t="e">
        <f>AVERAGEIFS(#REF!,#REF!,$C35,#REF!,$D35,#REF!,1)</f>
        <v>#REF!</v>
      </c>
      <c r="H35" s="19" t="str">
        <f t="shared" si="0"/>
        <v/>
      </c>
      <c r="I35" s="12" t="str">
        <f>IFERROR(AVERAGEIFS(#REF!,#REF!,$A35),"")</f>
        <v/>
      </c>
      <c r="J35" s="12" t="str">
        <f>IFERROR(AVERAGEIFS(#REF!,#REF!,$A35,#REF!,"Q1"),"")</f>
        <v/>
      </c>
      <c r="K35" s="12" t="str">
        <f t="shared" si="1"/>
        <v>N/A</v>
      </c>
      <c r="L35" s="19" t="str">
        <f>IFERROR(AVERAGEIFS(#REF!,#REF!,$A35),"")</f>
        <v/>
      </c>
      <c r="M35" s="12" t="e">
        <f>SUMIFS(#REF!,#REF!,$A35)</f>
        <v>#REF!</v>
      </c>
      <c r="N35" s="12" t="e">
        <f>SUMIFS(#REF!,#REF!,$A35,#REF!,"Approved")</f>
        <v>#REF!</v>
      </c>
      <c r="O35" s="12">
        <f t="shared" si="2"/>
        <v>50</v>
      </c>
      <c r="P35" s="12" t="str">
        <f t="shared" si="3"/>
        <v>High</v>
      </c>
      <c r="Q35" s="12" t="e">
        <f t="shared" si="4"/>
        <v>#REF!</v>
      </c>
      <c r="R35" s="12" t="e">
        <f t="shared" si="5"/>
        <v>#REF!</v>
      </c>
      <c r="S35" s="12" t="str">
        <f t="shared" si="6"/>
        <v>No</v>
      </c>
      <c r="T35" s="12" t="str">
        <f t="shared" si="7"/>
        <v>N/A</v>
      </c>
      <c r="U35" s="12" t="str">
        <f t="shared" si="8"/>
        <v>Developing</v>
      </c>
      <c r="V35" s="12" t="s">
        <v>454</v>
      </c>
    </row>
    <row r="36" spans="1:22" x14ac:dyDescent="0.3">
      <c r="A36" s="12" t="s">
        <v>82</v>
      </c>
      <c r="B36" s="12" t="s">
        <v>149</v>
      </c>
      <c r="C36" s="12" t="s">
        <v>10</v>
      </c>
      <c r="D36" s="12" t="s">
        <v>79</v>
      </c>
      <c r="E36" s="12" t="str">
        <f>IFERROR(VLOOKUP($A36,#REF!,22,FALSE),"")</f>
        <v/>
      </c>
      <c r="F36" s="12" t="str">
        <f>IFERROR(VLOOKUP($A36,#REF!,16,FALSE),"")</f>
        <v/>
      </c>
      <c r="G36" s="12" t="e">
        <f>AVERAGEIFS(#REF!,#REF!,$C36,#REF!,$D36,#REF!,1)</f>
        <v>#REF!</v>
      </c>
      <c r="H36" s="19" t="str">
        <f t="shared" ref="H36:H61" si="9">IFERROR($F36/$G36,"")</f>
        <v/>
      </c>
      <c r="I36" s="12" t="str">
        <f>IFERROR(AVERAGEIFS(#REF!,#REF!,$A36),"")</f>
        <v/>
      </c>
      <c r="J36" s="12" t="str">
        <f>IFERROR(AVERAGEIFS(#REF!,#REF!,$A36,#REF!,"Q1"),"")</f>
        <v/>
      </c>
      <c r="K36" s="12" t="str">
        <f t="shared" ref="K36:K61" si="10">IF(OR($I36="",$J36=""),"N/A",IF($I36-$J36&gt;0.3,"Improving",IF($J36-$I36&gt;0.3,"Declining","Stable")))</f>
        <v>N/A</v>
      </c>
      <c r="L36" s="19" t="str">
        <f>IFERROR(AVERAGEIFS(#REF!,#REF!,$A36),"")</f>
        <v/>
      </c>
      <c r="M36" s="12" t="e">
        <f>SUMIFS(#REF!,#REF!,$A36)</f>
        <v>#REF!</v>
      </c>
      <c r="N36" s="12" t="e">
        <f>SUMIFS(#REF!,#REF!,$A36,#REF!,"Approved")</f>
        <v>#REF!</v>
      </c>
      <c r="O36" s="12">
        <f t="shared" ref="O36:O61" si="11">ROUND(MIN(100,MAX(0, IF($H36="",50,(1.05-$H36)*140) + IF(AND($E36&gt;=1,$E36&lt;=3),12,0) + IF($K36="Declining",18,IF($K36="Stable",5,0)) + IF($L36="",0,MIN(15,$L36*10)) )),0)</f>
        <v>50</v>
      </c>
      <c r="P36" s="12" t="str">
        <f t="shared" ref="P36:P61" si="12">IF(O36&gt;=33,"High",IF(O36&gt;=22,"Medium","Low"))</f>
        <v>High</v>
      </c>
      <c r="Q36" s="12" t="e">
        <f t="shared" ref="Q36:Q61" si="13">ROUND(MIN(100,MAX(0, $M36*2.2 + IF($N36&lt;3,15,0) + IF($K36="Declining",10,0) )),0)</f>
        <v>#REF!</v>
      </c>
      <c r="R36" s="12" t="e">
        <f t="shared" ref="R36:R61" si="14">IF(Q36&gt;=33,"High",IF(Q36&gt;=18,"Medium","Low"))</f>
        <v>#REF!</v>
      </c>
      <c r="S36" s="12" t="str">
        <f t="shared" ref="S36:S61" si="15">IF($E36&lt;1.5,"Yes","No")</f>
        <v>No</v>
      </c>
      <c r="T36" s="12" t="str">
        <f t="shared" ref="T36:T61" si="16">IF($S36="Yes",IF($I36="","",$I36),"N/A")</f>
        <v>N/A</v>
      </c>
      <c r="U36" s="12" t="str">
        <f t="shared" ref="U36:U61" si="17">IF(AND($E36&gt;=2,$I36&lt;&gt;"",$I36&gt;=4.3),"Ready Now",IF(AND($E36&gt;=1,$I36&lt;&gt;"",$I36&gt;=3.7),"Ready 1-2 Years","Developing"))</f>
        <v>Developing</v>
      </c>
      <c r="V36" s="12" t="s">
        <v>454</v>
      </c>
    </row>
    <row r="37" spans="1:22" x14ac:dyDescent="0.3">
      <c r="A37" s="12" t="s">
        <v>83</v>
      </c>
      <c r="B37" s="12" t="s">
        <v>150</v>
      </c>
      <c r="C37" s="12" t="s">
        <v>10</v>
      </c>
      <c r="D37" s="12" t="s">
        <v>54</v>
      </c>
      <c r="E37" s="12" t="str">
        <f>IFERROR(VLOOKUP($A37,#REF!,22,FALSE),"")</f>
        <v/>
      </c>
      <c r="F37" s="12" t="str">
        <f>IFERROR(VLOOKUP($A37,#REF!,16,FALSE),"")</f>
        <v/>
      </c>
      <c r="G37" s="12" t="e">
        <f>AVERAGEIFS(#REF!,#REF!,$C37,#REF!,$D37,#REF!,1)</f>
        <v>#REF!</v>
      </c>
      <c r="H37" s="19" t="str">
        <f t="shared" si="9"/>
        <v/>
      </c>
      <c r="I37" s="12" t="str">
        <f>IFERROR(AVERAGEIFS(#REF!,#REF!,$A37),"")</f>
        <v/>
      </c>
      <c r="J37" s="12" t="str">
        <f>IFERROR(AVERAGEIFS(#REF!,#REF!,$A37,#REF!,"Q1"),"")</f>
        <v/>
      </c>
      <c r="K37" s="12" t="str">
        <f t="shared" si="10"/>
        <v>N/A</v>
      </c>
      <c r="L37" s="19" t="str">
        <f>IFERROR(AVERAGEIFS(#REF!,#REF!,$A37),"")</f>
        <v/>
      </c>
      <c r="M37" s="12" t="e">
        <f>SUMIFS(#REF!,#REF!,$A37)</f>
        <v>#REF!</v>
      </c>
      <c r="N37" s="12" t="e">
        <f>SUMIFS(#REF!,#REF!,$A37,#REF!,"Approved")</f>
        <v>#REF!</v>
      </c>
      <c r="O37" s="12">
        <f t="shared" si="11"/>
        <v>50</v>
      </c>
      <c r="P37" s="12" t="str">
        <f t="shared" si="12"/>
        <v>High</v>
      </c>
      <c r="Q37" s="12" t="e">
        <f t="shared" si="13"/>
        <v>#REF!</v>
      </c>
      <c r="R37" s="12" t="e">
        <f t="shared" si="14"/>
        <v>#REF!</v>
      </c>
      <c r="S37" s="12" t="str">
        <f t="shared" si="15"/>
        <v>No</v>
      </c>
      <c r="T37" s="12" t="str">
        <f t="shared" si="16"/>
        <v>N/A</v>
      </c>
      <c r="U37" s="12" t="str">
        <f t="shared" si="17"/>
        <v>Developing</v>
      </c>
      <c r="V37" s="12" t="s">
        <v>454</v>
      </c>
    </row>
    <row r="38" spans="1:22" x14ac:dyDescent="0.3">
      <c r="A38" s="12" t="s">
        <v>84</v>
      </c>
      <c r="B38" s="12" t="s">
        <v>151</v>
      </c>
      <c r="C38" s="12" t="s">
        <v>10</v>
      </c>
      <c r="D38" s="12" t="s">
        <v>47</v>
      </c>
      <c r="E38" s="12" t="str">
        <f>IFERROR(VLOOKUP($A38,#REF!,22,FALSE),"")</f>
        <v/>
      </c>
      <c r="F38" s="12" t="str">
        <f>IFERROR(VLOOKUP($A38,#REF!,16,FALSE),"")</f>
        <v/>
      </c>
      <c r="G38" s="12" t="e">
        <f>AVERAGEIFS(#REF!,#REF!,$C38,#REF!,$D38,#REF!,1)</f>
        <v>#REF!</v>
      </c>
      <c r="H38" s="19" t="str">
        <f t="shared" si="9"/>
        <v/>
      </c>
      <c r="I38" s="12" t="str">
        <f>IFERROR(AVERAGEIFS(#REF!,#REF!,$A38),"")</f>
        <v/>
      </c>
      <c r="J38" s="12" t="str">
        <f>IFERROR(AVERAGEIFS(#REF!,#REF!,$A38,#REF!,"Q1"),"")</f>
        <v/>
      </c>
      <c r="K38" s="12" t="str">
        <f t="shared" si="10"/>
        <v>N/A</v>
      </c>
      <c r="L38" s="19" t="str">
        <f>IFERROR(AVERAGEIFS(#REF!,#REF!,$A38),"")</f>
        <v/>
      </c>
      <c r="M38" s="12" t="e">
        <f>SUMIFS(#REF!,#REF!,$A38)</f>
        <v>#REF!</v>
      </c>
      <c r="N38" s="12" t="e">
        <f>SUMIFS(#REF!,#REF!,$A38,#REF!,"Approved")</f>
        <v>#REF!</v>
      </c>
      <c r="O38" s="12">
        <f t="shared" si="11"/>
        <v>50</v>
      </c>
      <c r="P38" s="12" t="str">
        <f t="shared" si="12"/>
        <v>High</v>
      </c>
      <c r="Q38" s="12" t="e">
        <f t="shared" si="13"/>
        <v>#REF!</v>
      </c>
      <c r="R38" s="12" t="e">
        <f t="shared" si="14"/>
        <v>#REF!</v>
      </c>
      <c r="S38" s="12" t="str">
        <f t="shared" si="15"/>
        <v>No</v>
      </c>
      <c r="T38" s="12" t="str">
        <f t="shared" si="16"/>
        <v>N/A</v>
      </c>
      <c r="U38" s="12" t="str">
        <f t="shared" si="17"/>
        <v>Developing</v>
      </c>
      <c r="V38" s="12" t="s">
        <v>454</v>
      </c>
    </row>
    <row r="39" spans="1:22" x14ac:dyDescent="0.3">
      <c r="A39" s="12" t="s">
        <v>85</v>
      </c>
      <c r="B39" s="12" t="s">
        <v>152</v>
      </c>
      <c r="C39" s="12" t="s">
        <v>10</v>
      </c>
      <c r="D39" s="12" t="s">
        <v>79</v>
      </c>
      <c r="E39" s="12" t="str">
        <f>IFERROR(VLOOKUP($A39,#REF!,22,FALSE),"")</f>
        <v/>
      </c>
      <c r="F39" s="12" t="str">
        <f>IFERROR(VLOOKUP($A39,#REF!,16,FALSE),"")</f>
        <v/>
      </c>
      <c r="G39" s="12" t="e">
        <f>AVERAGEIFS(#REF!,#REF!,$C39,#REF!,$D39,#REF!,1)</f>
        <v>#REF!</v>
      </c>
      <c r="H39" s="19" t="str">
        <f t="shared" si="9"/>
        <v/>
      </c>
      <c r="I39" s="12" t="str">
        <f>IFERROR(AVERAGEIFS(#REF!,#REF!,$A39),"")</f>
        <v/>
      </c>
      <c r="J39" s="12" t="str">
        <f>IFERROR(AVERAGEIFS(#REF!,#REF!,$A39,#REF!,"Q1"),"")</f>
        <v/>
      </c>
      <c r="K39" s="12" t="str">
        <f t="shared" si="10"/>
        <v>N/A</v>
      </c>
      <c r="L39" s="19" t="str">
        <f>IFERROR(AVERAGEIFS(#REF!,#REF!,$A39),"")</f>
        <v/>
      </c>
      <c r="M39" s="12" t="e">
        <f>SUMIFS(#REF!,#REF!,$A39)</f>
        <v>#REF!</v>
      </c>
      <c r="N39" s="12" t="e">
        <f>SUMIFS(#REF!,#REF!,$A39,#REF!,"Approved")</f>
        <v>#REF!</v>
      </c>
      <c r="O39" s="12">
        <f t="shared" si="11"/>
        <v>50</v>
      </c>
      <c r="P39" s="12" t="str">
        <f t="shared" si="12"/>
        <v>High</v>
      </c>
      <c r="Q39" s="12" t="e">
        <f t="shared" si="13"/>
        <v>#REF!</v>
      </c>
      <c r="R39" s="12" t="e">
        <f t="shared" si="14"/>
        <v>#REF!</v>
      </c>
      <c r="S39" s="12" t="str">
        <f t="shared" si="15"/>
        <v>No</v>
      </c>
      <c r="T39" s="12" t="str">
        <f t="shared" si="16"/>
        <v>N/A</v>
      </c>
      <c r="U39" s="12" t="str">
        <f t="shared" si="17"/>
        <v>Developing</v>
      </c>
      <c r="V39" s="12" t="s">
        <v>454</v>
      </c>
    </row>
    <row r="40" spans="1:22" x14ac:dyDescent="0.3">
      <c r="A40" s="12" t="s">
        <v>86</v>
      </c>
      <c r="B40" s="12" t="s">
        <v>153</v>
      </c>
      <c r="C40" s="12" t="s">
        <v>12</v>
      </c>
      <c r="D40" s="12" t="s">
        <v>87</v>
      </c>
      <c r="E40" s="12" t="str">
        <f>IFERROR(VLOOKUP($A40,#REF!,22,FALSE),"")</f>
        <v/>
      </c>
      <c r="F40" s="12" t="str">
        <f>IFERROR(VLOOKUP($A40,#REF!,16,FALSE),"")</f>
        <v/>
      </c>
      <c r="G40" s="12" t="e">
        <f>AVERAGEIFS(#REF!,#REF!,$C40,#REF!,$D40,#REF!,1)</f>
        <v>#REF!</v>
      </c>
      <c r="H40" s="19" t="str">
        <f t="shared" si="9"/>
        <v/>
      </c>
      <c r="I40" s="12" t="str">
        <f>IFERROR(AVERAGEIFS(#REF!,#REF!,$A40),"")</f>
        <v/>
      </c>
      <c r="J40" s="12" t="str">
        <f>IFERROR(AVERAGEIFS(#REF!,#REF!,$A40,#REF!,"Q1"),"")</f>
        <v/>
      </c>
      <c r="K40" s="12" t="str">
        <f t="shared" si="10"/>
        <v>N/A</v>
      </c>
      <c r="L40" s="19" t="str">
        <f>IFERROR(AVERAGEIFS(#REF!,#REF!,$A40),"")</f>
        <v/>
      </c>
      <c r="M40" s="12" t="e">
        <f>SUMIFS(#REF!,#REF!,$A40)</f>
        <v>#REF!</v>
      </c>
      <c r="N40" s="12" t="e">
        <f>SUMIFS(#REF!,#REF!,$A40,#REF!,"Approved")</f>
        <v>#REF!</v>
      </c>
      <c r="O40" s="12">
        <f t="shared" si="11"/>
        <v>50</v>
      </c>
      <c r="P40" s="12" t="str">
        <f t="shared" si="12"/>
        <v>High</v>
      </c>
      <c r="Q40" s="12" t="e">
        <f t="shared" si="13"/>
        <v>#REF!</v>
      </c>
      <c r="R40" s="12" t="e">
        <f t="shared" si="14"/>
        <v>#REF!</v>
      </c>
      <c r="S40" s="12" t="str">
        <f t="shared" si="15"/>
        <v>No</v>
      </c>
      <c r="T40" s="12" t="str">
        <f t="shared" si="16"/>
        <v>N/A</v>
      </c>
      <c r="U40" s="12" t="str">
        <f t="shared" si="17"/>
        <v>Developing</v>
      </c>
      <c r="V40" s="12" t="s">
        <v>455</v>
      </c>
    </row>
    <row r="41" spans="1:22" x14ac:dyDescent="0.3">
      <c r="A41" s="12" t="s">
        <v>88</v>
      </c>
      <c r="B41" s="12" t="s">
        <v>154</v>
      </c>
      <c r="C41" s="12" t="s">
        <v>12</v>
      </c>
      <c r="D41" s="12" t="s">
        <v>56</v>
      </c>
      <c r="E41" s="12" t="str">
        <f>IFERROR(VLOOKUP($A41,#REF!,22,FALSE),"")</f>
        <v/>
      </c>
      <c r="F41" s="12" t="str">
        <f>IFERROR(VLOOKUP($A41,#REF!,16,FALSE),"")</f>
        <v/>
      </c>
      <c r="G41" s="12" t="e">
        <f>AVERAGEIFS(#REF!,#REF!,$C41,#REF!,$D41,#REF!,1)</f>
        <v>#REF!</v>
      </c>
      <c r="H41" s="19" t="str">
        <f t="shared" si="9"/>
        <v/>
      </c>
      <c r="I41" s="12" t="str">
        <f>IFERROR(AVERAGEIFS(#REF!,#REF!,$A41),"")</f>
        <v/>
      </c>
      <c r="J41" s="12" t="str">
        <f>IFERROR(AVERAGEIFS(#REF!,#REF!,$A41,#REF!,"Q1"),"")</f>
        <v/>
      </c>
      <c r="K41" s="12" t="str">
        <f t="shared" si="10"/>
        <v>N/A</v>
      </c>
      <c r="L41" s="19" t="str">
        <f>IFERROR(AVERAGEIFS(#REF!,#REF!,$A41),"")</f>
        <v/>
      </c>
      <c r="M41" s="12" t="e">
        <f>SUMIFS(#REF!,#REF!,$A41)</f>
        <v>#REF!</v>
      </c>
      <c r="N41" s="12" t="e">
        <f>SUMIFS(#REF!,#REF!,$A41,#REF!,"Approved")</f>
        <v>#REF!</v>
      </c>
      <c r="O41" s="12">
        <f t="shared" si="11"/>
        <v>50</v>
      </c>
      <c r="P41" s="12" t="str">
        <f t="shared" si="12"/>
        <v>High</v>
      </c>
      <c r="Q41" s="12" t="e">
        <f t="shared" si="13"/>
        <v>#REF!</v>
      </c>
      <c r="R41" s="12" t="e">
        <f t="shared" si="14"/>
        <v>#REF!</v>
      </c>
      <c r="S41" s="12" t="str">
        <f t="shared" si="15"/>
        <v>No</v>
      </c>
      <c r="T41" s="12" t="str">
        <f t="shared" si="16"/>
        <v>N/A</v>
      </c>
      <c r="U41" s="12" t="str">
        <f t="shared" si="17"/>
        <v>Developing</v>
      </c>
      <c r="V41" s="12" t="s">
        <v>454</v>
      </c>
    </row>
    <row r="42" spans="1:22" x14ac:dyDescent="0.3">
      <c r="A42" s="12" t="s">
        <v>89</v>
      </c>
      <c r="B42" s="12" t="s">
        <v>155</v>
      </c>
      <c r="C42" s="12" t="s">
        <v>12</v>
      </c>
      <c r="D42" s="12" t="s">
        <v>87</v>
      </c>
      <c r="E42" s="12" t="str">
        <f>IFERROR(VLOOKUP($A42,#REF!,22,FALSE),"")</f>
        <v/>
      </c>
      <c r="F42" s="12" t="str">
        <f>IFERROR(VLOOKUP($A42,#REF!,16,FALSE),"")</f>
        <v/>
      </c>
      <c r="G42" s="12" t="e">
        <f>AVERAGEIFS(#REF!,#REF!,$C42,#REF!,$D42,#REF!,1)</f>
        <v>#REF!</v>
      </c>
      <c r="H42" s="19" t="str">
        <f t="shared" si="9"/>
        <v/>
      </c>
      <c r="I42" s="12" t="str">
        <f>IFERROR(AVERAGEIFS(#REF!,#REF!,$A42),"")</f>
        <v/>
      </c>
      <c r="J42" s="12" t="str">
        <f>IFERROR(AVERAGEIFS(#REF!,#REF!,$A42,#REF!,"Q1"),"")</f>
        <v/>
      </c>
      <c r="K42" s="12" t="str">
        <f t="shared" si="10"/>
        <v>N/A</v>
      </c>
      <c r="L42" s="19" t="str">
        <f>IFERROR(AVERAGEIFS(#REF!,#REF!,$A42),"")</f>
        <v/>
      </c>
      <c r="M42" s="12" t="e">
        <f>SUMIFS(#REF!,#REF!,$A42)</f>
        <v>#REF!</v>
      </c>
      <c r="N42" s="12" t="e">
        <f>SUMIFS(#REF!,#REF!,$A42,#REF!,"Approved")</f>
        <v>#REF!</v>
      </c>
      <c r="O42" s="12">
        <f t="shared" si="11"/>
        <v>50</v>
      </c>
      <c r="P42" s="12" t="str">
        <f t="shared" si="12"/>
        <v>High</v>
      </c>
      <c r="Q42" s="12" t="e">
        <f t="shared" si="13"/>
        <v>#REF!</v>
      </c>
      <c r="R42" s="12" t="e">
        <f t="shared" si="14"/>
        <v>#REF!</v>
      </c>
      <c r="S42" s="12" t="str">
        <f t="shared" si="15"/>
        <v>No</v>
      </c>
      <c r="T42" s="12" t="str">
        <f t="shared" si="16"/>
        <v>N/A</v>
      </c>
      <c r="U42" s="12" t="str">
        <f t="shared" si="17"/>
        <v>Developing</v>
      </c>
      <c r="V42" s="12" t="s">
        <v>454</v>
      </c>
    </row>
    <row r="43" spans="1:22" x14ac:dyDescent="0.3">
      <c r="A43" s="12" t="s">
        <v>90</v>
      </c>
      <c r="B43" s="12" t="s">
        <v>156</v>
      </c>
      <c r="C43" s="12" t="s">
        <v>12</v>
      </c>
      <c r="D43" s="12" t="s">
        <v>87</v>
      </c>
      <c r="E43" s="12" t="str">
        <f>IFERROR(VLOOKUP($A43,#REF!,22,FALSE),"")</f>
        <v/>
      </c>
      <c r="F43" s="12" t="str">
        <f>IFERROR(VLOOKUP($A43,#REF!,16,FALSE),"")</f>
        <v/>
      </c>
      <c r="G43" s="12" t="e">
        <f>AVERAGEIFS(#REF!,#REF!,$C43,#REF!,$D43,#REF!,1)</f>
        <v>#REF!</v>
      </c>
      <c r="H43" s="19" t="str">
        <f t="shared" si="9"/>
        <v/>
      </c>
      <c r="I43" s="12" t="str">
        <f>IFERROR(AVERAGEIFS(#REF!,#REF!,$A43),"")</f>
        <v/>
      </c>
      <c r="J43" s="12" t="str">
        <f>IFERROR(AVERAGEIFS(#REF!,#REF!,$A43,#REF!,"Q1"),"")</f>
        <v/>
      </c>
      <c r="K43" s="12" t="str">
        <f t="shared" si="10"/>
        <v>N/A</v>
      </c>
      <c r="L43" s="19" t="str">
        <f>IFERROR(AVERAGEIFS(#REF!,#REF!,$A43),"")</f>
        <v/>
      </c>
      <c r="M43" s="12" t="e">
        <f>SUMIFS(#REF!,#REF!,$A43)</f>
        <v>#REF!</v>
      </c>
      <c r="N43" s="12" t="e">
        <f>SUMIFS(#REF!,#REF!,$A43,#REF!,"Approved")</f>
        <v>#REF!</v>
      </c>
      <c r="O43" s="12">
        <f t="shared" si="11"/>
        <v>50</v>
      </c>
      <c r="P43" s="12" t="str">
        <f t="shared" si="12"/>
        <v>High</v>
      </c>
      <c r="Q43" s="12" t="e">
        <f t="shared" si="13"/>
        <v>#REF!</v>
      </c>
      <c r="R43" s="12" t="e">
        <f t="shared" si="14"/>
        <v>#REF!</v>
      </c>
      <c r="S43" s="12" t="str">
        <f t="shared" si="15"/>
        <v>No</v>
      </c>
      <c r="T43" s="12" t="str">
        <f t="shared" si="16"/>
        <v>N/A</v>
      </c>
      <c r="U43" s="12" t="str">
        <f t="shared" si="17"/>
        <v>Developing</v>
      </c>
      <c r="V43" s="12" t="s">
        <v>454</v>
      </c>
    </row>
    <row r="44" spans="1:22" x14ac:dyDescent="0.3">
      <c r="A44" s="12" t="s">
        <v>91</v>
      </c>
      <c r="B44" s="12" t="s">
        <v>157</v>
      </c>
      <c r="C44" s="12" t="s">
        <v>12</v>
      </c>
      <c r="D44" s="12" t="s">
        <v>87</v>
      </c>
      <c r="E44" s="12" t="str">
        <f>IFERROR(VLOOKUP($A44,#REF!,22,FALSE),"")</f>
        <v/>
      </c>
      <c r="F44" s="12" t="str">
        <f>IFERROR(VLOOKUP($A44,#REF!,16,FALSE),"")</f>
        <v/>
      </c>
      <c r="G44" s="12" t="e">
        <f>AVERAGEIFS(#REF!,#REF!,$C44,#REF!,$D44,#REF!,1)</f>
        <v>#REF!</v>
      </c>
      <c r="H44" s="19" t="str">
        <f t="shared" si="9"/>
        <v/>
      </c>
      <c r="I44" s="12" t="str">
        <f>IFERROR(AVERAGEIFS(#REF!,#REF!,$A44),"")</f>
        <v/>
      </c>
      <c r="J44" s="12" t="str">
        <f>IFERROR(AVERAGEIFS(#REF!,#REF!,$A44,#REF!,"Q1"),"")</f>
        <v/>
      </c>
      <c r="K44" s="12" t="str">
        <f t="shared" si="10"/>
        <v>N/A</v>
      </c>
      <c r="L44" s="19" t="str">
        <f>IFERROR(AVERAGEIFS(#REF!,#REF!,$A44),"")</f>
        <v/>
      </c>
      <c r="M44" s="12" t="e">
        <f>SUMIFS(#REF!,#REF!,$A44)</f>
        <v>#REF!</v>
      </c>
      <c r="N44" s="12" t="e">
        <f>SUMIFS(#REF!,#REF!,$A44,#REF!,"Approved")</f>
        <v>#REF!</v>
      </c>
      <c r="O44" s="12">
        <f t="shared" si="11"/>
        <v>50</v>
      </c>
      <c r="P44" s="12" t="str">
        <f t="shared" si="12"/>
        <v>High</v>
      </c>
      <c r="Q44" s="12" t="e">
        <f t="shared" si="13"/>
        <v>#REF!</v>
      </c>
      <c r="R44" s="12" t="e">
        <f t="shared" si="14"/>
        <v>#REF!</v>
      </c>
      <c r="S44" s="12" t="str">
        <f t="shared" si="15"/>
        <v>No</v>
      </c>
      <c r="T44" s="12" t="str">
        <f t="shared" si="16"/>
        <v>N/A</v>
      </c>
      <c r="U44" s="12" t="str">
        <f t="shared" si="17"/>
        <v>Developing</v>
      </c>
      <c r="V44" s="12" t="s">
        <v>454</v>
      </c>
    </row>
    <row r="45" spans="1:22" x14ac:dyDescent="0.3">
      <c r="A45" s="12" t="s">
        <v>92</v>
      </c>
      <c r="B45" s="12" t="s">
        <v>158</v>
      </c>
      <c r="C45" s="12" t="s">
        <v>12</v>
      </c>
      <c r="D45" s="12" t="s">
        <v>56</v>
      </c>
      <c r="E45" s="12" t="str">
        <f>IFERROR(VLOOKUP($A45,#REF!,22,FALSE),"")</f>
        <v/>
      </c>
      <c r="F45" s="12" t="str">
        <f>IFERROR(VLOOKUP($A45,#REF!,16,FALSE),"")</f>
        <v/>
      </c>
      <c r="G45" s="12" t="e">
        <f>AVERAGEIFS(#REF!,#REF!,$C45,#REF!,$D45,#REF!,1)</f>
        <v>#REF!</v>
      </c>
      <c r="H45" s="19" t="str">
        <f t="shared" si="9"/>
        <v/>
      </c>
      <c r="I45" s="12" t="str">
        <f>IFERROR(AVERAGEIFS(#REF!,#REF!,$A45),"")</f>
        <v/>
      </c>
      <c r="J45" s="12" t="str">
        <f>IFERROR(AVERAGEIFS(#REF!,#REF!,$A45,#REF!,"Q1"),"")</f>
        <v/>
      </c>
      <c r="K45" s="12" t="str">
        <f t="shared" si="10"/>
        <v>N/A</v>
      </c>
      <c r="L45" s="19" t="str">
        <f>IFERROR(AVERAGEIFS(#REF!,#REF!,$A45),"")</f>
        <v/>
      </c>
      <c r="M45" s="12" t="e">
        <f>SUMIFS(#REF!,#REF!,$A45)</f>
        <v>#REF!</v>
      </c>
      <c r="N45" s="12" t="e">
        <f>SUMIFS(#REF!,#REF!,$A45,#REF!,"Approved")</f>
        <v>#REF!</v>
      </c>
      <c r="O45" s="12">
        <f t="shared" si="11"/>
        <v>50</v>
      </c>
      <c r="P45" s="12" t="str">
        <f t="shared" si="12"/>
        <v>High</v>
      </c>
      <c r="Q45" s="12" t="e">
        <f t="shared" si="13"/>
        <v>#REF!</v>
      </c>
      <c r="R45" s="12" t="e">
        <f t="shared" si="14"/>
        <v>#REF!</v>
      </c>
      <c r="S45" s="12" t="str">
        <f t="shared" si="15"/>
        <v>No</v>
      </c>
      <c r="T45" s="12" t="str">
        <f t="shared" si="16"/>
        <v>N/A</v>
      </c>
      <c r="U45" s="12" t="str">
        <f t="shared" si="17"/>
        <v>Developing</v>
      </c>
      <c r="V45" s="12" t="s">
        <v>455</v>
      </c>
    </row>
    <row r="46" spans="1:22" x14ac:dyDescent="0.3">
      <c r="A46" s="12" t="s">
        <v>93</v>
      </c>
      <c r="B46" s="12" t="s">
        <v>284</v>
      </c>
      <c r="C46" s="12" t="s">
        <v>12</v>
      </c>
      <c r="D46" s="12" t="s">
        <v>87</v>
      </c>
      <c r="E46" s="12" t="str">
        <f>IFERROR(VLOOKUP($A46,#REF!,22,FALSE),"")</f>
        <v/>
      </c>
      <c r="F46" s="12" t="str">
        <f>IFERROR(VLOOKUP($A46,#REF!,16,FALSE),"")</f>
        <v/>
      </c>
      <c r="G46" s="12" t="e">
        <f>AVERAGEIFS(#REF!,#REF!,$C46,#REF!,$D46,#REF!,1)</f>
        <v>#REF!</v>
      </c>
      <c r="H46" s="19" t="str">
        <f t="shared" si="9"/>
        <v/>
      </c>
      <c r="I46" s="12" t="str">
        <f>IFERROR(AVERAGEIFS(#REF!,#REF!,$A46),"")</f>
        <v/>
      </c>
      <c r="J46" s="12" t="str">
        <f>IFERROR(AVERAGEIFS(#REF!,#REF!,$A46,#REF!,"Q1"),"")</f>
        <v/>
      </c>
      <c r="K46" s="12" t="str">
        <f t="shared" si="10"/>
        <v>N/A</v>
      </c>
      <c r="L46" s="19" t="str">
        <f>IFERROR(AVERAGEIFS(#REF!,#REF!,$A46),"")</f>
        <v/>
      </c>
      <c r="M46" s="12" t="e">
        <f>SUMIFS(#REF!,#REF!,$A46)</f>
        <v>#REF!</v>
      </c>
      <c r="N46" s="12" t="e">
        <f>SUMIFS(#REF!,#REF!,$A46,#REF!,"Approved")</f>
        <v>#REF!</v>
      </c>
      <c r="O46" s="12">
        <f t="shared" si="11"/>
        <v>50</v>
      </c>
      <c r="P46" s="12" t="str">
        <f t="shared" si="12"/>
        <v>High</v>
      </c>
      <c r="Q46" s="12" t="e">
        <f t="shared" si="13"/>
        <v>#REF!</v>
      </c>
      <c r="R46" s="12" t="e">
        <f t="shared" si="14"/>
        <v>#REF!</v>
      </c>
      <c r="S46" s="12" t="str">
        <f t="shared" si="15"/>
        <v>No</v>
      </c>
      <c r="T46" s="12" t="str">
        <f t="shared" si="16"/>
        <v>N/A</v>
      </c>
      <c r="U46" s="12" t="str">
        <f t="shared" si="17"/>
        <v>Developing</v>
      </c>
      <c r="V46" s="12" t="s">
        <v>455</v>
      </c>
    </row>
    <row r="47" spans="1:22" x14ac:dyDescent="0.3">
      <c r="A47" s="12" t="s">
        <v>94</v>
      </c>
      <c r="B47" s="12" t="s">
        <v>159</v>
      </c>
      <c r="C47" s="12" t="s">
        <v>11</v>
      </c>
      <c r="D47" s="12" t="s">
        <v>95</v>
      </c>
      <c r="E47" s="12" t="str">
        <f>IFERROR(VLOOKUP($A47,#REF!,22,FALSE),"")</f>
        <v/>
      </c>
      <c r="F47" s="12" t="str">
        <f>IFERROR(VLOOKUP($A47,#REF!,16,FALSE),"")</f>
        <v/>
      </c>
      <c r="G47" s="12" t="e">
        <f>AVERAGEIFS(#REF!,#REF!,$C47,#REF!,$D47,#REF!,1)</f>
        <v>#REF!</v>
      </c>
      <c r="H47" s="19" t="str">
        <f t="shared" si="9"/>
        <v/>
      </c>
      <c r="I47" s="12" t="str">
        <f>IFERROR(AVERAGEIFS(#REF!,#REF!,$A47),"")</f>
        <v/>
      </c>
      <c r="J47" s="12" t="str">
        <f>IFERROR(AVERAGEIFS(#REF!,#REF!,$A47,#REF!,"Q1"),"")</f>
        <v/>
      </c>
      <c r="K47" s="12" t="str">
        <f t="shared" si="10"/>
        <v>N/A</v>
      </c>
      <c r="L47" s="19" t="str">
        <f>IFERROR(AVERAGEIFS(#REF!,#REF!,$A47),"")</f>
        <v/>
      </c>
      <c r="M47" s="12" t="e">
        <f>SUMIFS(#REF!,#REF!,$A47)</f>
        <v>#REF!</v>
      </c>
      <c r="N47" s="12" t="e">
        <f>SUMIFS(#REF!,#REF!,$A47,#REF!,"Approved")</f>
        <v>#REF!</v>
      </c>
      <c r="O47" s="12">
        <f t="shared" si="11"/>
        <v>50</v>
      </c>
      <c r="P47" s="12" t="str">
        <f t="shared" si="12"/>
        <v>High</v>
      </c>
      <c r="Q47" s="12" t="e">
        <f t="shared" si="13"/>
        <v>#REF!</v>
      </c>
      <c r="R47" s="12" t="e">
        <f t="shared" si="14"/>
        <v>#REF!</v>
      </c>
      <c r="S47" s="12" t="str">
        <f t="shared" si="15"/>
        <v>No</v>
      </c>
      <c r="T47" s="12" t="str">
        <f t="shared" si="16"/>
        <v>N/A</v>
      </c>
      <c r="U47" s="12" t="str">
        <f t="shared" si="17"/>
        <v>Developing</v>
      </c>
      <c r="V47" s="12" t="s">
        <v>454</v>
      </c>
    </row>
    <row r="48" spans="1:22" x14ac:dyDescent="0.3">
      <c r="A48" s="12" t="s">
        <v>96</v>
      </c>
      <c r="B48" s="12" t="s">
        <v>160</v>
      </c>
      <c r="C48" s="12" t="s">
        <v>11</v>
      </c>
      <c r="D48" s="12" t="s">
        <v>95</v>
      </c>
      <c r="E48" s="12" t="str">
        <f>IFERROR(VLOOKUP($A48,#REF!,22,FALSE),"")</f>
        <v/>
      </c>
      <c r="F48" s="12" t="str">
        <f>IFERROR(VLOOKUP($A48,#REF!,16,FALSE),"")</f>
        <v/>
      </c>
      <c r="G48" s="12" t="e">
        <f>AVERAGEIFS(#REF!,#REF!,$C48,#REF!,$D48,#REF!,1)</f>
        <v>#REF!</v>
      </c>
      <c r="H48" s="19" t="str">
        <f t="shared" si="9"/>
        <v/>
      </c>
      <c r="I48" s="12" t="str">
        <f>IFERROR(AVERAGEIFS(#REF!,#REF!,$A48),"")</f>
        <v/>
      </c>
      <c r="J48" s="12" t="str">
        <f>IFERROR(AVERAGEIFS(#REF!,#REF!,$A48,#REF!,"Q1"),"")</f>
        <v/>
      </c>
      <c r="K48" s="12" t="str">
        <f t="shared" si="10"/>
        <v>N/A</v>
      </c>
      <c r="L48" s="19" t="str">
        <f>IFERROR(AVERAGEIFS(#REF!,#REF!,$A48),"")</f>
        <v/>
      </c>
      <c r="M48" s="12" t="e">
        <f>SUMIFS(#REF!,#REF!,$A48)</f>
        <v>#REF!</v>
      </c>
      <c r="N48" s="12" t="e">
        <f>SUMIFS(#REF!,#REF!,$A48,#REF!,"Approved")</f>
        <v>#REF!</v>
      </c>
      <c r="O48" s="12">
        <f t="shared" si="11"/>
        <v>50</v>
      </c>
      <c r="P48" s="12" t="str">
        <f t="shared" si="12"/>
        <v>High</v>
      </c>
      <c r="Q48" s="12" t="e">
        <f t="shared" si="13"/>
        <v>#REF!</v>
      </c>
      <c r="R48" s="12" t="e">
        <f t="shared" si="14"/>
        <v>#REF!</v>
      </c>
      <c r="S48" s="12" t="str">
        <f t="shared" si="15"/>
        <v>No</v>
      </c>
      <c r="T48" s="12" t="str">
        <f t="shared" si="16"/>
        <v>N/A</v>
      </c>
      <c r="U48" s="12" t="str">
        <f t="shared" si="17"/>
        <v>Developing</v>
      </c>
      <c r="V48" s="12" t="s">
        <v>454</v>
      </c>
    </row>
    <row r="49" spans="1:22" x14ac:dyDescent="0.3">
      <c r="A49" s="12" t="s">
        <v>97</v>
      </c>
      <c r="B49" s="12" t="s">
        <v>161</v>
      </c>
      <c r="C49" s="12" t="s">
        <v>11</v>
      </c>
      <c r="D49" s="12" t="s">
        <v>95</v>
      </c>
      <c r="E49" s="12" t="str">
        <f>IFERROR(VLOOKUP($A49,#REF!,22,FALSE),"")</f>
        <v/>
      </c>
      <c r="F49" s="12" t="str">
        <f>IFERROR(VLOOKUP($A49,#REF!,16,FALSE),"")</f>
        <v/>
      </c>
      <c r="G49" s="12" t="e">
        <f>AVERAGEIFS(#REF!,#REF!,$C49,#REF!,$D49,#REF!,1)</f>
        <v>#REF!</v>
      </c>
      <c r="H49" s="19" t="str">
        <f t="shared" si="9"/>
        <v/>
      </c>
      <c r="I49" s="12" t="str">
        <f>IFERROR(AVERAGEIFS(#REF!,#REF!,$A49),"")</f>
        <v/>
      </c>
      <c r="J49" s="12" t="str">
        <f>IFERROR(AVERAGEIFS(#REF!,#REF!,$A49,#REF!,"Q1"),"")</f>
        <v/>
      </c>
      <c r="K49" s="12" t="str">
        <f t="shared" si="10"/>
        <v>N/A</v>
      </c>
      <c r="L49" s="19" t="str">
        <f>IFERROR(AVERAGEIFS(#REF!,#REF!,$A49),"")</f>
        <v/>
      </c>
      <c r="M49" s="12" t="e">
        <f>SUMIFS(#REF!,#REF!,$A49)</f>
        <v>#REF!</v>
      </c>
      <c r="N49" s="12" t="e">
        <f>SUMIFS(#REF!,#REF!,$A49,#REF!,"Approved")</f>
        <v>#REF!</v>
      </c>
      <c r="O49" s="12">
        <f t="shared" si="11"/>
        <v>50</v>
      </c>
      <c r="P49" s="12" t="str">
        <f t="shared" si="12"/>
        <v>High</v>
      </c>
      <c r="Q49" s="12" t="e">
        <f t="shared" si="13"/>
        <v>#REF!</v>
      </c>
      <c r="R49" s="12" t="e">
        <f t="shared" si="14"/>
        <v>#REF!</v>
      </c>
      <c r="S49" s="12" t="str">
        <f t="shared" si="15"/>
        <v>No</v>
      </c>
      <c r="T49" s="12" t="str">
        <f t="shared" si="16"/>
        <v>N/A</v>
      </c>
      <c r="U49" s="12" t="str">
        <f t="shared" si="17"/>
        <v>Developing</v>
      </c>
      <c r="V49" s="12" t="s">
        <v>454</v>
      </c>
    </row>
    <row r="50" spans="1:22" x14ac:dyDescent="0.3">
      <c r="A50" s="12" t="s">
        <v>98</v>
      </c>
      <c r="B50" s="12" t="s">
        <v>162</v>
      </c>
      <c r="C50" s="12" t="s">
        <v>11</v>
      </c>
      <c r="D50" s="12" t="s">
        <v>50</v>
      </c>
      <c r="E50" s="12" t="str">
        <f>IFERROR(VLOOKUP($A50,#REF!,22,FALSE),"")</f>
        <v/>
      </c>
      <c r="F50" s="12" t="str">
        <f>IFERROR(VLOOKUP($A50,#REF!,16,FALSE),"")</f>
        <v/>
      </c>
      <c r="G50" s="12" t="e">
        <f>AVERAGEIFS(#REF!,#REF!,$C50,#REF!,$D50,#REF!,1)</f>
        <v>#REF!</v>
      </c>
      <c r="H50" s="19" t="str">
        <f t="shared" si="9"/>
        <v/>
      </c>
      <c r="I50" s="12" t="str">
        <f>IFERROR(AVERAGEIFS(#REF!,#REF!,$A50),"")</f>
        <v/>
      </c>
      <c r="J50" s="12" t="str">
        <f>IFERROR(AVERAGEIFS(#REF!,#REF!,$A50,#REF!,"Q1"),"")</f>
        <v/>
      </c>
      <c r="K50" s="12" t="str">
        <f t="shared" si="10"/>
        <v>N/A</v>
      </c>
      <c r="L50" s="19" t="str">
        <f>IFERROR(AVERAGEIFS(#REF!,#REF!,$A50),"")</f>
        <v/>
      </c>
      <c r="M50" s="12" t="e">
        <f>SUMIFS(#REF!,#REF!,$A50)</f>
        <v>#REF!</v>
      </c>
      <c r="N50" s="12" t="e">
        <f>SUMIFS(#REF!,#REF!,$A50,#REF!,"Approved")</f>
        <v>#REF!</v>
      </c>
      <c r="O50" s="12">
        <f t="shared" si="11"/>
        <v>50</v>
      </c>
      <c r="P50" s="12" t="str">
        <f t="shared" si="12"/>
        <v>High</v>
      </c>
      <c r="Q50" s="12" t="e">
        <f t="shared" si="13"/>
        <v>#REF!</v>
      </c>
      <c r="R50" s="12" t="e">
        <f t="shared" si="14"/>
        <v>#REF!</v>
      </c>
      <c r="S50" s="12" t="str">
        <f t="shared" si="15"/>
        <v>No</v>
      </c>
      <c r="T50" s="12" t="str">
        <f t="shared" si="16"/>
        <v>N/A</v>
      </c>
      <c r="U50" s="12" t="str">
        <f t="shared" si="17"/>
        <v>Developing</v>
      </c>
      <c r="V50" s="12" t="s">
        <v>454</v>
      </c>
    </row>
    <row r="51" spans="1:22" x14ac:dyDescent="0.3">
      <c r="A51" s="12" t="s">
        <v>99</v>
      </c>
      <c r="B51" s="12" t="s">
        <v>163</v>
      </c>
      <c r="C51" s="12" t="s">
        <v>11</v>
      </c>
      <c r="D51" s="12" t="s">
        <v>50</v>
      </c>
      <c r="E51" s="12" t="str">
        <f>IFERROR(VLOOKUP($A51,#REF!,22,FALSE),"")</f>
        <v/>
      </c>
      <c r="F51" s="12" t="str">
        <f>IFERROR(VLOOKUP($A51,#REF!,16,FALSE),"")</f>
        <v/>
      </c>
      <c r="G51" s="12" t="e">
        <f>AVERAGEIFS(#REF!,#REF!,$C51,#REF!,$D51,#REF!,1)</f>
        <v>#REF!</v>
      </c>
      <c r="H51" s="19" t="str">
        <f t="shared" si="9"/>
        <v/>
      </c>
      <c r="I51" s="12" t="str">
        <f>IFERROR(AVERAGEIFS(#REF!,#REF!,$A51),"")</f>
        <v/>
      </c>
      <c r="J51" s="12" t="str">
        <f>IFERROR(AVERAGEIFS(#REF!,#REF!,$A51,#REF!,"Q1"),"")</f>
        <v/>
      </c>
      <c r="K51" s="12" t="str">
        <f t="shared" si="10"/>
        <v>N/A</v>
      </c>
      <c r="L51" s="19" t="str">
        <f>IFERROR(AVERAGEIFS(#REF!,#REF!,$A51),"")</f>
        <v/>
      </c>
      <c r="M51" s="12" t="e">
        <f>SUMIFS(#REF!,#REF!,$A51)</f>
        <v>#REF!</v>
      </c>
      <c r="N51" s="12" t="e">
        <f>SUMIFS(#REF!,#REF!,$A51,#REF!,"Approved")</f>
        <v>#REF!</v>
      </c>
      <c r="O51" s="12">
        <f t="shared" si="11"/>
        <v>50</v>
      </c>
      <c r="P51" s="12" t="str">
        <f t="shared" si="12"/>
        <v>High</v>
      </c>
      <c r="Q51" s="12" t="e">
        <f t="shared" si="13"/>
        <v>#REF!</v>
      </c>
      <c r="R51" s="12" t="e">
        <f t="shared" si="14"/>
        <v>#REF!</v>
      </c>
      <c r="S51" s="12" t="str">
        <f t="shared" si="15"/>
        <v>No</v>
      </c>
      <c r="T51" s="12" t="str">
        <f t="shared" si="16"/>
        <v>N/A</v>
      </c>
      <c r="U51" s="12" t="str">
        <f t="shared" si="17"/>
        <v>Developing</v>
      </c>
      <c r="V51" s="12" t="s">
        <v>455</v>
      </c>
    </row>
    <row r="52" spans="1:22" x14ac:dyDescent="0.3">
      <c r="A52" s="12" t="s">
        <v>100</v>
      </c>
      <c r="B52" s="12" t="s">
        <v>188</v>
      </c>
      <c r="C52" s="12" t="s">
        <v>8</v>
      </c>
      <c r="D52" s="12" t="s">
        <v>101</v>
      </c>
      <c r="E52" s="12" t="str">
        <f>IFERROR(VLOOKUP($A52,#REF!,22,FALSE),"")</f>
        <v/>
      </c>
      <c r="F52" s="12" t="str">
        <f>IFERROR(VLOOKUP($A52,#REF!,16,FALSE),"")</f>
        <v/>
      </c>
      <c r="G52" s="12" t="e">
        <f>AVERAGEIFS(#REF!,#REF!,$C52,#REF!,$D52,#REF!,1)</f>
        <v>#REF!</v>
      </c>
      <c r="H52" s="19" t="str">
        <f t="shared" si="9"/>
        <v/>
      </c>
      <c r="I52" s="12" t="str">
        <f>IFERROR(AVERAGEIFS(#REF!,#REF!,$A52),"")</f>
        <v/>
      </c>
      <c r="J52" s="12" t="str">
        <f>IFERROR(AVERAGEIFS(#REF!,#REF!,$A52,#REF!,"Q1"),"")</f>
        <v/>
      </c>
      <c r="K52" s="12" t="str">
        <f t="shared" si="10"/>
        <v>N/A</v>
      </c>
      <c r="L52" s="19" t="str">
        <f>IFERROR(AVERAGEIFS(#REF!,#REF!,$A52),"")</f>
        <v/>
      </c>
      <c r="M52" s="12" t="e">
        <f>SUMIFS(#REF!,#REF!,$A52)</f>
        <v>#REF!</v>
      </c>
      <c r="N52" s="12" t="e">
        <f>SUMIFS(#REF!,#REF!,$A52,#REF!,"Approved")</f>
        <v>#REF!</v>
      </c>
      <c r="O52" s="12">
        <f t="shared" si="11"/>
        <v>50</v>
      </c>
      <c r="P52" s="12" t="str">
        <f t="shared" si="12"/>
        <v>High</v>
      </c>
      <c r="Q52" s="12" t="e">
        <f t="shared" si="13"/>
        <v>#REF!</v>
      </c>
      <c r="R52" s="12" t="e">
        <f t="shared" si="14"/>
        <v>#REF!</v>
      </c>
      <c r="S52" s="12" t="str">
        <f t="shared" si="15"/>
        <v>No</v>
      </c>
      <c r="T52" s="12" t="str">
        <f t="shared" si="16"/>
        <v>N/A</v>
      </c>
      <c r="U52" s="12" t="str">
        <f t="shared" si="17"/>
        <v>Developing</v>
      </c>
      <c r="V52" s="12" t="s">
        <v>454</v>
      </c>
    </row>
    <row r="53" spans="1:22" x14ac:dyDescent="0.3">
      <c r="A53" s="12" t="s">
        <v>102</v>
      </c>
      <c r="B53" s="12" t="s">
        <v>164</v>
      </c>
      <c r="C53" s="12" t="s">
        <v>8</v>
      </c>
      <c r="D53" s="12" t="s">
        <v>101</v>
      </c>
      <c r="E53" s="12" t="str">
        <f>IFERROR(VLOOKUP($A53,#REF!,22,FALSE),"")</f>
        <v/>
      </c>
      <c r="F53" s="12" t="str">
        <f>IFERROR(VLOOKUP($A53,#REF!,16,FALSE),"")</f>
        <v/>
      </c>
      <c r="G53" s="12" t="e">
        <f>AVERAGEIFS(#REF!,#REF!,$C53,#REF!,$D53,#REF!,1)</f>
        <v>#REF!</v>
      </c>
      <c r="H53" s="19" t="str">
        <f t="shared" si="9"/>
        <v/>
      </c>
      <c r="I53" s="12" t="str">
        <f>IFERROR(AVERAGEIFS(#REF!,#REF!,$A53),"")</f>
        <v/>
      </c>
      <c r="J53" s="12" t="str">
        <f>IFERROR(AVERAGEIFS(#REF!,#REF!,$A53,#REF!,"Q1"),"")</f>
        <v/>
      </c>
      <c r="K53" s="12" t="str">
        <f t="shared" si="10"/>
        <v>N/A</v>
      </c>
      <c r="L53" s="19" t="str">
        <f>IFERROR(AVERAGEIFS(#REF!,#REF!,$A53),"")</f>
        <v/>
      </c>
      <c r="M53" s="12" t="e">
        <f>SUMIFS(#REF!,#REF!,$A53)</f>
        <v>#REF!</v>
      </c>
      <c r="N53" s="12" t="e">
        <f>SUMIFS(#REF!,#REF!,$A53,#REF!,"Approved")</f>
        <v>#REF!</v>
      </c>
      <c r="O53" s="12">
        <f t="shared" si="11"/>
        <v>50</v>
      </c>
      <c r="P53" s="12" t="str">
        <f t="shared" si="12"/>
        <v>High</v>
      </c>
      <c r="Q53" s="12" t="e">
        <f t="shared" si="13"/>
        <v>#REF!</v>
      </c>
      <c r="R53" s="12" t="e">
        <f t="shared" si="14"/>
        <v>#REF!</v>
      </c>
      <c r="S53" s="12" t="str">
        <f t="shared" si="15"/>
        <v>No</v>
      </c>
      <c r="T53" s="12" t="str">
        <f t="shared" si="16"/>
        <v>N/A</v>
      </c>
      <c r="U53" s="12" t="str">
        <f t="shared" si="17"/>
        <v>Developing</v>
      </c>
      <c r="V53" s="12" t="s">
        <v>454</v>
      </c>
    </row>
    <row r="54" spans="1:22" x14ac:dyDescent="0.3">
      <c r="A54" s="12" t="s">
        <v>103</v>
      </c>
      <c r="B54" s="12" t="s">
        <v>165</v>
      </c>
      <c r="C54" s="12" t="s">
        <v>8</v>
      </c>
      <c r="D54" s="12" t="s">
        <v>42</v>
      </c>
      <c r="E54" s="12" t="str">
        <f>IFERROR(VLOOKUP($A54,#REF!,22,FALSE),"")</f>
        <v/>
      </c>
      <c r="F54" s="12" t="str">
        <f>IFERROR(VLOOKUP($A54,#REF!,16,FALSE),"")</f>
        <v/>
      </c>
      <c r="G54" s="12" t="e">
        <f>AVERAGEIFS(#REF!,#REF!,$C54,#REF!,$D54,#REF!,1)</f>
        <v>#REF!</v>
      </c>
      <c r="H54" s="19" t="str">
        <f t="shared" si="9"/>
        <v/>
      </c>
      <c r="I54" s="12" t="str">
        <f>IFERROR(AVERAGEIFS(#REF!,#REF!,$A54),"")</f>
        <v/>
      </c>
      <c r="J54" s="12" t="str">
        <f>IFERROR(AVERAGEIFS(#REF!,#REF!,$A54,#REF!,"Q1"),"")</f>
        <v/>
      </c>
      <c r="K54" s="12" t="str">
        <f t="shared" si="10"/>
        <v>N/A</v>
      </c>
      <c r="L54" s="19" t="str">
        <f>IFERROR(AVERAGEIFS(#REF!,#REF!,$A54),"")</f>
        <v/>
      </c>
      <c r="M54" s="12" t="e">
        <f>SUMIFS(#REF!,#REF!,$A54)</f>
        <v>#REF!</v>
      </c>
      <c r="N54" s="12" t="e">
        <f>SUMIFS(#REF!,#REF!,$A54,#REF!,"Approved")</f>
        <v>#REF!</v>
      </c>
      <c r="O54" s="12">
        <f t="shared" si="11"/>
        <v>50</v>
      </c>
      <c r="P54" s="12" t="str">
        <f t="shared" si="12"/>
        <v>High</v>
      </c>
      <c r="Q54" s="12" t="e">
        <f t="shared" si="13"/>
        <v>#REF!</v>
      </c>
      <c r="R54" s="12" t="e">
        <f t="shared" si="14"/>
        <v>#REF!</v>
      </c>
      <c r="S54" s="12" t="str">
        <f t="shared" si="15"/>
        <v>No</v>
      </c>
      <c r="T54" s="12" t="str">
        <f t="shared" si="16"/>
        <v>N/A</v>
      </c>
      <c r="U54" s="12" t="str">
        <f t="shared" si="17"/>
        <v>Developing</v>
      </c>
      <c r="V54" s="12" t="s">
        <v>454</v>
      </c>
    </row>
    <row r="55" spans="1:22" x14ac:dyDescent="0.3">
      <c r="A55" s="12" t="s">
        <v>104</v>
      </c>
      <c r="B55" s="12" t="s">
        <v>166</v>
      </c>
      <c r="C55" s="12" t="s">
        <v>8</v>
      </c>
      <c r="D55" s="12" t="s">
        <v>101</v>
      </c>
      <c r="E55" s="12" t="str">
        <f>IFERROR(VLOOKUP($A55,#REF!,22,FALSE),"")</f>
        <v/>
      </c>
      <c r="F55" s="12" t="str">
        <f>IFERROR(VLOOKUP($A55,#REF!,16,FALSE),"")</f>
        <v/>
      </c>
      <c r="G55" s="12" t="e">
        <f>AVERAGEIFS(#REF!,#REF!,$C55,#REF!,$D55,#REF!,1)</f>
        <v>#REF!</v>
      </c>
      <c r="H55" s="19" t="str">
        <f t="shared" si="9"/>
        <v/>
      </c>
      <c r="I55" s="12" t="str">
        <f>IFERROR(AVERAGEIFS(#REF!,#REF!,$A55),"")</f>
        <v/>
      </c>
      <c r="J55" s="12" t="str">
        <f>IFERROR(AVERAGEIFS(#REF!,#REF!,$A55,#REF!,"Q1"),"")</f>
        <v/>
      </c>
      <c r="K55" s="12" t="str">
        <f t="shared" si="10"/>
        <v>N/A</v>
      </c>
      <c r="L55" s="19" t="str">
        <f>IFERROR(AVERAGEIFS(#REF!,#REF!,$A55),"")</f>
        <v/>
      </c>
      <c r="M55" s="12" t="e">
        <f>SUMIFS(#REF!,#REF!,$A55)</f>
        <v>#REF!</v>
      </c>
      <c r="N55" s="12" t="e">
        <f>SUMIFS(#REF!,#REF!,$A55,#REF!,"Approved")</f>
        <v>#REF!</v>
      </c>
      <c r="O55" s="12">
        <f t="shared" si="11"/>
        <v>50</v>
      </c>
      <c r="P55" s="12" t="str">
        <f t="shared" si="12"/>
        <v>High</v>
      </c>
      <c r="Q55" s="12" t="e">
        <f t="shared" si="13"/>
        <v>#REF!</v>
      </c>
      <c r="R55" s="12" t="e">
        <f t="shared" si="14"/>
        <v>#REF!</v>
      </c>
      <c r="S55" s="12" t="str">
        <f t="shared" si="15"/>
        <v>No</v>
      </c>
      <c r="T55" s="12" t="str">
        <f t="shared" si="16"/>
        <v>N/A</v>
      </c>
      <c r="U55" s="12" t="str">
        <f t="shared" si="17"/>
        <v>Developing</v>
      </c>
      <c r="V55" s="12" t="s">
        <v>454</v>
      </c>
    </row>
    <row r="56" spans="1:22" x14ac:dyDescent="0.3">
      <c r="A56" s="12" t="s">
        <v>105</v>
      </c>
      <c r="B56" s="12" t="s">
        <v>167</v>
      </c>
      <c r="C56" s="12" t="s">
        <v>8</v>
      </c>
      <c r="D56" s="12" t="s">
        <v>101</v>
      </c>
      <c r="E56" s="12" t="str">
        <f>IFERROR(VLOOKUP($A56,#REF!,22,FALSE),"")</f>
        <v/>
      </c>
      <c r="F56" s="12" t="str">
        <f>IFERROR(VLOOKUP($A56,#REF!,16,FALSE),"")</f>
        <v/>
      </c>
      <c r="G56" s="12" t="e">
        <f>AVERAGEIFS(#REF!,#REF!,$C56,#REF!,$D56,#REF!,1)</f>
        <v>#REF!</v>
      </c>
      <c r="H56" s="19" t="str">
        <f t="shared" si="9"/>
        <v/>
      </c>
      <c r="I56" s="12" t="str">
        <f>IFERROR(AVERAGEIFS(#REF!,#REF!,$A56),"")</f>
        <v/>
      </c>
      <c r="J56" s="12" t="str">
        <f>IFERROR(AVERAGEIFS(#REF!,#REF!,$A56,#REF!,"Q1"),"")</f>
        <v/>
      </c>
      <c r="K56" s="12" t="str">
        <f t="shared" si="10"/>
        <v>N/A</v>
      </c>
      <c r="L56" s="19" t="str">
        <f>IFERROR(AVERAGEIFS(#REF!,#REF!,$A56),"")</f>
        <v/>
      </c>
      <c r="M56" s="12" t="e">
        <f>SUMIFS(#REF!,#REF!,$A56)</f>
        <v>#REF!</v>
      </c>
      <c r="N56" s="12" t="e">
        <f>SUMIFS(#REF!,#REF!,$A56,#REF!,"Approved")</f>
        <v>#REF!</v>
      </c>
      <c r="O56" s="12">
        <f t="shared" si="11"/>
        <v>50</v>
      </c>
      <c r="P56" s="12" t="str">
        <f t="shared" si="12"/>
        <v>High</v>
      </c>
      <c r="Q56" s="12" t="e">
        <f t="shared" si="13"/>
        <v>#REF!</v>
      </c>
      <c r="R56" s="12" t="e">
        <f t="shared" si="14"/>
        <v>#REF!</v>
      </c>
      <c r="S56" s="12" t="str">
        <f t="shared" si="15"/>
        <v>No</v>
      </c>
      <c r="T56" s="12" t="str">
        <f t="shared" si="16"/>
        <v>N/A</v>
      </c>
      <c r="U56" s="12" t="str">
        <f t="shared" si="17"/>
        <v>Developing</v>
      </c>
      <c r="V56" s="12" t="s">
        <v>454</v>
      </c>
    </row>
    <row r="57" spans="1:22" x14ac:dyDescent="0.3">
      <c r="A57" s="12" t="s">
        <v>106</v>
      </c>
      <c r="B57" s="12" t="s">
        <v>168</v>
      </c>
      <c r="C57" s="12" t="s">
        <v>13</v>
      </c>
      <c r="D57" s="12" t="s">
        <v>107</v>
      </c>
      <c r="E57" s="12" t="str">
        <f>IFERROR(VLOOKUP($A57,#REF!,22,FALSE),"")</f>
        <v/>
      </c>
      <c r="F57" s="12" t="str">
        <f>IFERROR(VLOOKUP($A57,#REF!,16,FALSE),"")</f>
        <v/>
      </c>
      <c r="G57" s="12" t="e">
        <f>AVERAGEIFS(#REF!,#REF!,$C57,#REF!,$D57,#REF!,1)</f>
        <v>#REF!</v>
      </c>
      <c r="H57" s="19" t="str">
        <f t="shared" si="9"/>
        <v/>
      </c>
      <c r="I57" s="12" t="str">
        <f>IFERROR(AVERAGEIFS(#REF!,#REF!,$A57),"")</f>
        <v/>
      </c>
      <c r="J57" s="12" t="str">
        <f>IFERROR(AVERAGEIFS(#REF!,#REF!,$A57,#REF!,"Q1"),"")</f>
        <v/>
      </c>
      <c r="K57" s="12" t="str">
        <f t="shared" si="10"/>
        <v>N/A</v>
      </c>
      <c r="L57" s="19" t="str">
        <f>IFERROR(AVERAGEIFS(#REF!,#REF!,$A57),"")</f>
        <v/>
      </c>
      <c r="M57" s="12" t="e">
        <f>SUMIFS(#REF!,#REF!,$A57)</f>
        <v>#REF!</v>
      </c>
      <c r="N57" s="12" t="e">
        <f>SUMIFS(#REF!,#REF!,$A57,#REF!,"Approved")</f>
        <v>#REF!</v>
      </c>
      <c r="O57" s="12">
        <f t="shared" si="11"/>
        <v>50</v>
      </c>
      <c r="P57" s="12" t="str">
        <f t="shared" si="12"/>
        <v>High</v>
      </c>
      <c r="Q57" s="12" t="e">
        <f t="shared" si="13"/>
        <v>#REF!</v>
      </c>
      <c r="R57" s="12" t="e">
        <f t="shared" si="14"/>
        <v>#REF!</v>
      </c>
      <c r="S57" s="12" t="str">
        <f t="shared" si="15"/>
        <v>No</v>
      </c>
      <c r="T57" s="12" t="str">
        <f t="shared" si="16"/>
        <v>N/A</v>
      </c>
      <c r="U57" s="12" t="str">
        <f t="shared" si="17"/>
        <v>Developing</v>
      </c>
      <c r="V57" s="12" t="s">
        <v>454</v>
      </c>
    </row>
    <row r="58" spans="1:22" x14ac:dyDescent="0.3">
      <c r="A58" s="12" t="s">
        <v>108</v>
      </c>
      <c r="B58" s="12" t="s">
        <v>169</v>
      </c>
      <c r="C58" s="12" t="s">
        <v>13</v>
      </c>
      <c r="D58" s="12" t="s">
        <v>57</v>
      </c>
      <c r="E58" s="12" t="str">
        <f>IFERROR(VLOOKUP($A58,#REF!,22,FALSE),"")</f>
        <v/>
      </c>
      <c r="F58" s="12" t="str">
        <f>IFERROR(VLOOKUP($A58,#REF!,16,FALSE),"")</f>
        <v/>
      </c>
      <c r="G58" s="12" t="e">
        <f>AVERAGEIFS(#REF!,#REF!,$C58,#REF!,$D58,#REF!,1)</f>
        <v>#REF!</v>
      </c>
      <c r="H58" s="19" t="str">
        <f t="shared" si="9"/>
        <v/>
      </c>
      <c r="I58" s="12" t="str">
        <f>IFERROR(AVERAGEIFS(#REF!,#REF!,$A58),"")</f>
        <v/>
      </c>
      <c r="J58" s="12" t="str">
        <f>IFERROR(AVERAGEIFS(#REF!,#REF!,$A58,#REF!,"Q1"),"")</f>
        <v/>
      </c>
      <c r="K58" s="12" t="str">
        <f t="shared" si="10"/>
        <v>N/A</v>
      </c>
      <c r="L58" s="19" t="str">
        <f>IFERROR(AVERAGEIFS(#REF!,#REF!,$A58),"")</f>
        <v/>
      </c>
      <c r="M58" s="12" t="e">
        <f>SUMIFS(#REF!,#REF!,$A58)</f>
        <v>#REF!</v>
      </c>
      <c r="N58" s="12" t="e">
        <f>SUMIFS(#REF!,#REF!,$A58,#REF!,"Approved")</f>
        <v>#REF!</v>
      </c>
      <c r="O58" s="12">
        <f t="shared" si="11"/>
        <v>50</v>
      </c>
      <c r="P58" s="12" t="str">
        <f t="shared" si="12"/>
        <v>High</v>
      </c>
      <c r="Q58" s="12" t="e">
        <f t="shared" si="13"/>
        <v>#REF!</v>
      </c>
      <c r="R58" s="12" t="e">
        <f t="shared" si="14"/>
        <v>#REF!</v>
      </c>
      <c r="S58" s="12" t="str">
        <f t="shared" si="15"/>
        <v>No</v>
      </c>
      <c r="T58" s="12" t="str">
        <f t="shared" si="16"/>
        <v>N/A</v>
      </c>
      <c r="U58" s="12" t="str">
        <f t="shared" si="17"/>
        <v>Developing</v>
      </c>
      <c r="V58" s="12" t="s">
        <v>454</v>
      </c>
    </row>
    <row r="59" spans="1:22" x14ac:dyDescent="0.3">
      <c r="A59" s="12" t="s">
        <v>109</v>
      </c>
      <c r="B59" s="12" t="s">
        <v>170</v>
      </c>
      <c r="C59" s="12" t="s">
        <v>13</v>
      </c>
      <c r="D59" s="12" t="s">
        <v>107</v>
      </c>
      <c r="E59" s="12" t="str">
        <f>IFERROR(VLOOKUP($A59,#REF!,22,FALSE),"")</f>
        <v/>
      </c>
      <c r="F59" s="12" t="str">
        <f>IFERROR(VLOOKUP($A59,#REF!,16,FALSE),"")</f>
        <v/>
      </c>
      <c r="G59" s="12" t="e">
        <f>AVERAGEIFS(#REF!,#REF!,$C59,#REF!,$D59,#REF!,1)</f>
        <v>#REF!</v>
      </c>
      <c r="H59" s="19" t="str">
        <f t="shared" si="9"/>
        <v/>
      </c>
      <c r="I59" s="12" t="str">
        <f>IFERROR(AVERAGEIFS(#REF!,#REF!,$A59),"")</f>
        <v/>
      </c>
      <c r="J59" s="12" t="str">
        <f>IFERROR(AVERAGEIFS(#REF!,#REF!,$A59,#REF!,"Q1"),"")</f>
        <v/>
      </c>
      <c r="K59" s="12" t="str">
        <f t="shared" si="10"/>
        <v>N/A</v>
      </c>
      <c r="L59" s="19" t="str">
        <f>IFERROR(AVERAGEIFS(#REF!,#REF!,$A59),"")</f>
        <v/>
      </c>
      <c r="M59" s="12" t="e">
        <f>SUMIFS(#REF!,#REF!,$A59)</f>
        <v>#REF!</v>
      </c>
      <c r="N59" s="12" t="e">
        <f>SUMIFS(#REF!,#REF!,$A59,#REF!,"Approved")</f>
        <v>#REF!</v>
      </c>
      <c r="O59" s="12">
        <f t="shared" si="11"/>
        <v>50</v>
      </c>
      <c r="P59" s="12" t="str">
        <f t="shared" si="12"/>
        <v>High</v>
      </c>
      <c r="Q59" s="12" t="e">
        <f t="shared" si="13"/>
        <v>#REF!</v>
      </c>
      <c r="R59" s="12" t="e">
        <f t="shared" si="14"/>
        <v>#REF!</v>
      </c>
      <c r="S59" s="12" t="str">
        <f t="shared" si="15"/>
        <v>No</v>
      </c>
      <c r="T59" s="12" t="str">
        <f t="shared" si="16"/>
        <v>N/A</v>
      </c>
      <c r="U59" s="12" t="str">
        <f t="shared" si="17"/>
        <v>Developing</v>
      </c>
      <c r="V59" s="12" t="s">
        <v>454</v>
      </c>
    </row>
    <row r="60" spans="1:22" x14ac:dyDescent="0.3">
      <c r="A60" s="12" t="s">
        <v>110</v>
      </c>
      <c r="B60" s="12" t="s">
        <v>171</v>
      </c>
      <c r="C60" s="12" t="s">
        <v>13</v>
      </c>
      <c r="D60" s="12" t="s">
        <v>107</v>
      </c>
      <c r="E60" s="12" t="str">
        <f>IFERROR(VLOOKUP($A60,#REF!,22,FALSE),"")</f>
        <v/>
      </c>
      <c r="F60" s="12" t="str">
        <f>IFERROR(VLOOKUP($A60,#REF!,16,FALSE),"")</f>
        <v/>
      </c>
      <c r="G60" s="12" t="e">
        <f>AVERAGEIFS(#REF!,#REF!,$C60,#REF!,$D60,#REF!,1)</f>
        <v>#REF!</v>
      </c>
      <c r="H60" s="19" t="str">
        <f t="shared" si="9"/>
        <v/>
      </c>
      <c r="I60" s="12" t="str">
        <f>IFERROR(AVERAGEIFS(#REF!,#REF!,$A60),"")</f>
        <v/>
      </c>
      <c r="J60" s="12" t="str">
        <f>IFERROR(AVERAGEIFS(#REF!,#REF!,$A60,#REF!,"Q1"),"")</f>
        <v/>
      </c>
      <c r="K60" s="12" t="str">
        <f t="shared" si="10"/>
        <v>N/A</v>
      </c>
      <c r="L60" s="19" t="str">
        <f>IFERROR(AVERAGEIFS(#REF!,#REF!,$A60),"")</f>
        <v/>
      </c>
      <c r="M60" s="12" t="e">
        <f>SUMIFS(#REF!,#REF!,$A60)</f>
        <v>#REF!</v>
      </c>
      <c r="N60" s="12" t="e">
        <f>SUMIFS(#REF!,#REF!,$A60,#REF!,"Approved")</f>
        <v>#REF!</v>
      </c>
      <c r="O60" s="12">
        <f t="shared" si="11"/>
        <v>50</v>
      </c>
      <c r="P60" s="12" t="str">
        <f t="shared" si="12"/>
        <v>High</v>
      </c>
      <c r="Q60" s="12" t="e">
        <f t="shared" si="13"/>
        <v>#REF!</v>
      </c>
      <c r="R60" s="12" t="e">
        <f t="shared" si="14"/>
        <v>#REF!</v>
      </c>
      <c r="S60" s="12" t="str">
        <f t="shared" si="15"/>
        <v>No</v>
      </c>
      <c r="T60" s="12" t="str">
        <f t="shared" si="16"/>
        <v>N/A</v>
      </c>
      <c r="U60" s="12" t="str">
        <f t="shared" si="17"/>
        <v>Developing</v>
      </c>
      <c r="V60" s="12" t="s">
        <v>454</v>
      </c>
    </row>
    <row r="61" spans="1:22" x14ac:dyDescent="0.3">
      <c r="A61" s="12" t="s">
        <v>111</v>
      </c>
      <c r="B61" s="12" t="s">
        <v>173</v>
      </c>
      <c r="C61" s="12" t="s">
        <v>13</v>
      </c>
      <c r="D61" s="12" t="s">
        <v>57</v>
      </c>
      <c r="E61" s="12" t="str">
        <f>IFERROR(VLOOKUP($A61,#REF!,22,FALSE),"")</f>
        <v/>
      </c>
      <c r="F61" s="12" t="str">
        <f>IFERROR(VLOOKUP($A61,#REF!,16,FALSE),"")</f>
        <v/>
      </c>
      <c r="G61" s="12" t="e">
        <f>AVERAGEIFS(#REF!,#REF!,$C61,#REF!,$D61,#REF!,1)</f>
        <v>#REF!</v>
      </c>
      <c r="H61" s="19" t="str">
        <f t="shared" si="9"/>
        <v/>
      </c>
      <c r="I61" s="12" t="str">
        <f>IFERROR(AVERAGEIFS(#REF!,#REF!,$A61),"")</f>
        <v/>
      </c>
      <c r="J61" s="12" t="str">
        <f>IFERROR(AVERAGEIFS(#REF!,#REF!,$A61,#REF!,"Q1"),"")</f>
        <v/>
      </c>
      <c r="K61" s="12" t="str">
        <f t="shared" si="10"/>
        <v>N/A</v>
      </c>
      <c r="L61" s="19" t="str">
        <f>IFERROR(AVERAGEIFS(#REF!,#REF!,$A61),"")</f>
        <v/>
      </c>
      <c r="M61" s="12" t="e">
        <f>SUMIFS(#REF!,#REF!,$A61)</f>
        <v>#REF!</v>
      </c>
      <c r="N61" s="12" t="e">
        <f>SUMIFS(#REF!,#REF!,$A61,#REF!,"Approved")</f>
        <v>#REF!</v>
      </c>
      <c r="O61" s="12">
        <f t="shared" si="11"/>
        <v>50</v>
      </c>
      <c r="P61" s="12" t="str">
        <f t="shared" si="12"/>
        <v>High</v>
      </c>
      <c r="Q61" s="12" t="e">
        <f t="shared" si="13"/>
        <v>#REF!</v>
      </c>
      <c r="R61" s="12" t="e">
        <f t="shared" si="14"/>
        <v>#REF!</v>
      </c>
      <c r="S61" s="12" t="str">
        <f t="shared" si="15"/>
        <v>No</v>
      </c>
      <c r="T61" s="12" t="str">
        <f t="shared" si="16"/>
        <v>N/A</v>
      </c>
      <c r="U61" s="12" t="str">
        <f t="shared" si="17"/>
        <v>Developing</v>
      </c>
      <c r="V61" s="12" t="s">
        <v>454</v>
      </c>
    </row>
  </sheetData>
  <mergeCells count="2">
    <mergeCell ref="A1:T1"/>
    <mergeCell ref="A2:T2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L33"/>
  <sheetViews>
    <sheetView workbookViewId="0"/>
  </sheetViews>
  <sheetFormatPr defaultRowHeight="14.4" x14ac:dyDescent="0.3"/>
  <cols>
    <col min="1" max="1" width="26" customWidth="1"/>
    <col min="2" max="3" width="16" customWidth="1"/>
    <col min="4" max="4" width="30" customWidth="1"/>
    <col min="5" max="5" width="12" customWidth="1"/>
  </cols>
  <sheetData>
    <row r="1" spans="1:12" ht="19.8" x14ac:dyDescent="0.45">
      <c r="A1" s="52" t="s">
        <v>456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x14ac:dyDescent="0.3">
      <c r="A2" s="51" t="s">
        <v>457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4" spans="1:12" x14ac:dyDescent="0.3">
      <c r="A4" s="20" t="s">
        <v>458</v>
      </c>
    </row>
    <row r="5" spans="1:12" ht="15" x14ac:dyDescent="0.35">
      <c r="A5" s="15" t="s">
        <v>31</v>
      </c>
      <c r="B5" s="15" t="s">
        <v>459</v>
      </c>
      <c r="C5" s="15" t="s">
        <v>460</v>
      </c>
      <c r="D5" s="15" t="s">
        <v>461</v>
      </c>
      <c r="E5" s="15" t="s">
        <v>462</v>
      </c>
    </row>
    <row r="6" spans="1:12" x14ac:dyDescent="0.3">
      <c r="A6" s="12" t="s">
        <v>7</v>
      </c>
      <c r="B6" s="12">
        <v>14</v>
      </c>
      <c r="C6" s="12">
        <v>20</v>
      </c>
      <c r="D6" s="12">
        <v>15</v>
      </c>
      <c r="E6" s="12">
        <v>14</v>
      </c>
    </row>
    <row r="7" spans="1:12" x14ac:dyDescent="0.3">
      <c r="A7" s="12" t="s">
        <v>8</v>
      </c>
      <c r="B7" s="12">
        <v>16</v>
      </c>
      <c r="C7" s="12">
        <v>22</v>
      </c>
      <c r="D7" s="12">
        <v>23</v>
      </c>
      <c r="E7" s="12">
        <v>18</v>
      </c>
    </row>
    <row r="8" spans="1:12" x14ac:dyDescent="0.3">
      <c r="A8" s="12" t="s">
        <v>9</v>
      </c>
      <c r="B8" s="12">
        <v>23</v>
      </c>
      <c r="C8" s="12">
        <v>30</v>
      </c>
      <c r="D8" s="12">
        <v>27</v>
      </c>
      <c r="E8" s="12">
        <v>31</v>
      </c>
    </row>
    <row r="9" spans="1:12" x14ac:dyDescent="0.3">
      <c r="A9" s="12" t="s">
        <v>10</v>
      </c>
      <c r="B9" s="12">
        <v>27</v>
      </c>
      <c r="C9" s="12">
        <v>24</v>
      </c>
      <c r="D9" s="12">
        <v>21</v>
      </c>
      <c r="E9" s="12">
        <v>28</v>
      </c>
    </row>
    <row r="10" spans="1:12" x14ac:dyDescent="0.3">
      <c r="A10" s="12" t="s">
        <v>11</v>
      </c>
      <c r="B10" s="12">
        <v>17</v>
      </c>
      <c r="C10" s="12">
        <v>18</v>
      </c>
      <c r="D10" s="12">
        <v>17</v>
      </c>
      <c r="E10" s="12">
        <v>22</v>
      </c>
    </row>
    <row r="11" spans="1:12" x14ac:dyDescent="0.3">
      <c r="A11" s="12" t="s">
        <v>12</v>
      </c>
      <c r="B11" s="12">
        <v>18</v>
      </c>
      <c r="C11" s="12">
        <v>20</v>
      </c>
      <c r="D11" s="12">
        <v>22</v>
      </c>
      <c r="E11" s="12">
        <v>27</v>
      </c>
    </row>
    <row r="12" spans="1:12" x14ac:dyDescent="0.3">
      <c r="A12" s="12" t="s">
        <v>13</v>
      </c>
      <c r="B12" s="12">
        <v>10</v>
      </c>
      <c r="C12" s="12">
        <v>20</v>
      </c>
      <c r="D12" s="12">
        <v>18</v>
      </c>
      <c r="E12" s="12">
        <v>17</v>
      </c>
    </row>
    <row r="14" spans="1:12" x14ac:dyDescent="0.3">
      <c r="A14" s="20" t="s">
        <v>463</v>
      </c>
    </row>
    <row r="15" spans="1:12" ht="15" x14ac:dyDescent="0.35">
      <c r="A15" s="15" t="s">
        <v>407</v>
      </c>
      <c r="B15" s="15" t="s">
        <v>459</v>
      </c>
      <c r="C15" s="15" t="s">
        <v>460</v>
      </c>
      <c r="D15" s="15" t="s">
        <v>461</v>
      </c>
      <c r="E15" s="15" t="s">
        <v>462</v>
      </c>
    </row>
    <row r="16" spans="1:12" x14ac:dyDescent="0.3">
      <c r="A16" s="12" t="s">
        <v>464</v>
      </c>
      <c r="B16" s="12">
        <v>42</v>
      </c>
      <c r="C16" s="12">
        <v>41</v>
      </c>
      <c r="D16" s="12">
        <v>43</v>
      </c>
      <c r="E16" s="12">
        <v>48</v>
      </c>
    </row>
    <row r="18" spans="1:4" x14ac:dyDescent="0.3">
      <c r="A18" s="20" t="s">
        <v>465</v>
      </c>
    </row>
    <row r="19" spans="1:4" ht="15" x14ac:dyDescent="0.35">
      <c r="A19" s="15" t="s">
        <v>31</v>
      </c>
      <c r="B19" s="15" t="s">
        <v>466</v>
      </c>
      <c r="C19" s="15" t="s">
        <v>467</v>
      </c>
      <c r="D19" s="15" t="s">
        <v>468</v>
      </c>
    </row>
    <row r="20" spans="1:4" x14ac:dyDescent="0.3">
      <c r="A20" s="12" t="s">
        <v>7</v>
      </c>
      <c r="B20" s="13">
        <v>0.77800000000000002</v>
      </c>
      <c r="C20" s="13" t="str">
        <f>IFERROR(AVERAGEIFS(#REF!,#REF!,$A20)/AVERAGEIFS(#REF!,#REF!,$A20),"")</f>
        <v/>
      </c>
      <c r="D20" s="12" t="s">
        <v>469</v>
      </c>
    </row>
    <row r="21" spans="1:4" x14ac:dyDescent="0.3">
      <c r="A21" s="12" t="s">
        <v>8</v>
      </c>
      <c r="B21" s="13">
        <v>0.83799999999999997</v>
      </c>
      <c r="C21" s="13" t="str">
        <f>IFERROR(AVERAGEIFS(#REF!,#REF!,$A21)/AVERAGEIFS(#REF!,#REF!,$A21),"")</f>
        <v/>
      </c>
      <c r="D21" s="12" t="s">
        <v>470</v>
      </c>
    </row>
    <row r="22" spans="1:4" x14ac:dyDescent="0.3">
      <c r="A22" s="12" t="s">
        <v>9</v>
      </c>
      <c r="B22" s="13">
        <v>0.81599999999999995</v>
      </c>
      <c r="C22" s="13" t="str">
        <f>IFERROR(AVERAGEIFS(#REF!,#REF!,$A22)/AVERAGEIFS(#REF!,#REF!,$A22),"")</f>
        <v/>
      </c>
      <c r="D22" s="12" t="s">
        <v>471</v>
      </c>
    </row>
    <row r="23" spans="1:4" x14ac:dyDescent="0.3">
      <c r="A23" s="12" t="s">
        <v>10</v>
      </c>
      <c r="B23" s="13">
        <v>0.83499999999999996</v>
      </c>
      <c r="C23" s="13" t="str">
        <f>IFERROR(AVERAGEIFS(#REF!,#REF!,$A23)/AVERAGEIFS(#REF!,#REF!,$A23),"")</f>
        <v/>
      </c>
      <c r="D23" s="12" t="s">
        <v>472</v>
      </c>
    </row>
    <row r="24" spans="1:4" x14ac:dyDescent="0.3">
      <c r="A24" s="12" t="s">
        <v>11</v>
      </c>
      <c r="B24" s="13">
        <v>0.71899999999999997</v>
      </c>
      <c r="C24" s="13" t="str">
        <f>IFERROR(AVERAGEIFS(#REF!,#REF!,$A24)/AVERAGEIFS(#REF!,#REF!,$A24),"")</f>
        <v/>
      </c>
      <c r="D24" s="12" t="s">
        <v>473</v>
      </c>
    </row>
    <row r="25" spans="1:4" x14ac:dyDescent="0.3">
      <c r="A25" s="12" t="s">
        <v>12</v>
      </c>
      <c r="B25" s="13">
        <v>0.83299999999999996</v>
      </c>
      <c r="C25" s="13" t="str">
        <f>IFERROR(AVERAGEIFS(#REF!,#REF!,$A25)/AVERAGEIFS(#REF!,#REF!,$A25),"")</f>
        <v/>
      </c>
      <c r="D25" s="12" t="s">
        <v>474</v>
      </c>
    </row>
    <row r="26" spans="1:4" x14ac:dyDescent="0.3">
      <c r="A26" s="12" t="s">
        <v>13</v>
      </c>
      <c r="B26" s="13">
        <v>0.98</v>
      </c>
      <c r="C26" s="13" t="str">
        <f>IFERROR(AVERAGEIFS(#REF!,#REF!,$A26)/AVERAGEIFS(#REF!,#REF!,$A26),"")</f>
        <v/>
      </c>
      <c r="D26" s="12" t="s">
        <v>475</v>
      </c>
    </row>
    <row r="28" spans="1:4" x14ac:dyDescent="0.3">
      <c r="A28" s="20" t="s">
        <v>476</v>
      </c>
    </row>
    <row r="29" spans="1:4" ht="15" x14ac:dyDescent="0.35">
      <c r="A29" s="15" t="s">
        <v>477</v>
      </c>
      <c r="B29" s="15" t="s">
        <v>478</v>
      </c>
      <c r="C29" s="15" t="s">
        <v>479</v>
      </c>
      <c r="D29" s="15" t="s">
        <v>480</v>
      </c>
    </row>
    <row r="30" spans="1:4" x14ac:dyDescent="0.3">
      <c r="A30" s="12" t="s">
        <v>459</v>
      </c>
      <c r="B30" s="18">
        <v>7805391</v>
      </c>
      <c r="C30" s="12" t="e">
        <f>COUNTIFS(#REF!,1)</f>
        <v>#REF!</v>
      </c>
      <c r="D30" s="18" t="e">
        <f>B30/C30</f>
        <v>#REF!</v>
      </c>
    </row>
    <row r="31" spans="1:4" x14ac:dyDescent="0.3">
      <c r="A31" s="12" t="s">
        <v>460</v>
      </c>
      <c r="B31" s="18">
        <v>7838514</v>
      </c>
      <c r="C31" s="12" t="e">
        <f>COUNTIFS(#REF!,1)</f>
        <v>#REF!</v>
      </c>
      <c r="D31" s="18" t="e">
        <f>B31/C31</f>
        <v>#REF!</v>
      </c>
    </row>
    <row r="32" spans="1:4" x14ac:dyDescent="0.3">
      <c r="A32" s="12" t="s">
        <v>461</v>
      </c>
      <c r="B32" s="18">
        <v>8333027</v>
      </c>
      <c r="C32" s="12" t="e">
        <f>COUNTIFS(#REF!,1)</f>
        <v>#REF!</v>
      </c>
      <c r="D32" s="18" t="e">
        <f>B32/C32</f>
        <v>#REF!</v>
      </c>
    </row>
    <row r="33" spans="1:4" x14ac:dyDescent="0.3">
      <c r="A33" s="12" t="s">
        <v>462</v>
      </c>
      <c r="B33" s="18">
        <v>9290036</v>
      </c>
      <c r="C33" s="12" t="e">
        <f>COUNTIFS(#REF!,1)</f>
        <v>#REF!</v>
      </c>
      <c r="D33" s="18" t="e">
        <f>B33/C33</f>
        <v>#REF!</v>
      </c>
    </row>
  </sheetData>
  <mergeCells count="2">
    <mergeCell ref="A2:L2"/>
    <mergeCell ref="A1:L1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U227"/>
  <sheetViews>
    <sheetView workbookViewId="0"/>
  </sheetViews>
  <sheetFormatPr defaultRowHeight="14.4" x14ac:dyDescent="0.3"/>
  <sheetData>
    <row r="1" spans="1:21" ht="15.6" x14ac:dyDescent="0.3">
      <c r="A1" s="36" t="s">
        <v>486</v>
      </c>
    </row>
    <row r="3" spans="1:21" x14ac:dyDescent="0.3">
      <c r="A3" t="s">
        <v>487</v>
      </c>
      <c r="F3" t="s">
        <v>488</v>
      </c>
      <c r="I3" t="s">
        <v>489</v>
      </c>
      <c r="L3" t="s">
        <v>490</v>
      </c>
      <c r="P3" t="s">
        <v>491</v>
      </c>
      <c r="R3" t="s">
        <v>492</v>
      </c>
    </row>
    <row r="4" spans="1:21" x14ac:dyDescent="0.3">
      <c r="A4" t="s">
        <v>30</v>
      </c>
      <c r="B4" t="s">
        <v>436</v>
      </c>
      <c r="C4" t="s">
        <v>493</v>
      </c>
      <c r="D4" t="s">
        <v>494</v>
      </c>
      <c r="F4" t="s">
        <v>495</v>
      </c>
      <c r="G4" t="s">
        <v>483</v>
      </c>
      <c r="I4" t="s">
        <v>31</v>
      </c>
      <c r="J4" t="s">
        <v>481</v>
      </c>
      <c r="L4" t="s">
        <v>496</v>
      </c>
      <c r="M4" t="s">
        <v>497</v>
      </c>
      <c r="N4" t="s">
        <v>498</v>
      </c>
      <c r="R4" t="s">
        <v>30</v>
      </c>
      <c r="S4" t="s">
        <v>499</v>
      </c>
      <c r="T4" t="s">
        <v>500</v>
      </c>
    </row>
    <row r="5" spans="1:21" x14ac:dyDescent="0.3">
      <c r="A5" t="e">
        <f>#REF!</f>
        <v>#REF!</v>
      </c>
      <c r="B5" t="e">
        <f>#REF!</f>
        <v>#REF!</v>
      </c>
      <c r="C5" t="e">
        <f>#REF!</f>
        <v>#REF!</v>
      </c>
      <c r="D5" t="e">
        <f>IF(AND(#REF!="Q4",#REF!=2025,OR(#REF!="All",#REF!=#REF!)),#REF!,"")</f>
        <v>#REF!</v>
      </c>
      <c r="F5" t="s">
        <v>372</v>
      </c>
      <c r="G5" t="e">
        <f>COUNTIFS(#REF!,F5,#REF!,"Q4",#REF!,2025,#REF!,IF(#REF!="All","*",#REF!))</f>
        <v>#REF!</v>
      </c>
      <c r="I5" t="s">
        <v>7</v>
      </c>
      <c r="J5" t="e">
        <f>AVERAGEIFS(#REF!,#REF!,I5,#REF!,"Q4",#REF!,2025)</f>
        <v>#REF!</v>
      </c>
      <c r="L5" t="s">
        <v>501</v>
      </c>
      <c r="M5" t="e">
        <f>AVERAGEIFS(#REF!,#REF!,IF(#REF!="All","*",#REF!),#REF!,"Q4",#REF!,2025)</f>
        <v>#REF!</v>
      </c>
      <c r="N5" t="e">
        <f>AVERAGEIFS(#REF!,#REF!,"Q4",#REF!,2025)</f>
        <v>#REF!</v>
      </c>
      <c r="R5" t="e">
        <f>IF(#REF!=1,#REF!,"")</f>
        <v>#REF!</v>
      </c>
      <c r="S5" t="e">
        <f>IF($R5="","",IFERROR(IF(AVERAGEIFS(#REF!,#REF!,$R5,#REF!,"Q4",#REF!,2025)&gt;=4,"High",IF(AVERAGEIFS(#REF!,#REF!,$R5,#REF!,"Q4",#REF!,2025)&gt;=3,"Medium","Low")),""))</f>
        <v>#REF!</v>
      </c>
      <c r="T5" t="e">
        <f>IF($R5="","",IFERROR(IF(AVERAGEIFS(#REF!,#REF!,$R5)&gt;=4,"High",IF(AVERAGEIFS(#REF!,#REF!,$R5)&gt;=2.5,"Medium","Low")),""))</f>
        <v>#REF!</v>
      </c>
      <c r="U5" t="e">
        <f>IF(#REF!=1,#REF!,"")</f>
        <v>#REF!</v>
      </c>
    </row>
    <row r="6" spans="1:21" x14ac:dyDescent="0.3">
      <c r="A6" t="e">
        <f>#REF!</f>
        <v>#REF!</v>
      </c>
      <c r="B6" t="e">
        <f>#REF!</f>
        <v>#REF!</v>
      </c>
      <c r="C6" t="e">
        <f>#REF!</f>
        <v>#REF!</v>
      </c>
      <c r="D6" t="e">
        <f>IF(AND(#REF!="Q4",#REF!=2025,OR(#REF!="All",#REF!=#REF!)),#REF!,"")</f>
        <v>#REF!</v>
      </c>
      <c r="F6" t="s">
        <v>377</v>
      </c>
      <c r="G6" t="e">
        <f>COUNTIFS(#REF!,F6,#REF!,"Q4",#REF!,2025,#REF!,IF(#REF!="All","*",#REF!))</f>
        <v>#REF!</v>
      </c>
      <c r="I6" t="s">
        <v>8</v>
      </c>
      <c r="J6" t="e">
        <f>AVERAGEIFS(#REF!,#REF!,I6,#REF!,"Q4",#REF!,2025)</f>
        <v>#REF!</v>
      </c>
      <c r="L6" t="s">
        <v>371</v>
      </c>
      <c r="M6" t="e">
        <f>AVERAGEIFS(#REF!,#REF!,IF(#REF!="All","*",#REF!),#REF!,"Q4",#REF!,2025)</f>
        <v>#REF!</v>
      </c>
      <c r="N6" t="e">
        <f>AVERAGEIFS(#REF!,#REF!,"Q4",#REF!,2025)</f>
        <v>#REF!</v>
      </c>
      <c r="R6" t="e">
        <f>IF(#REF!=1,#REF!,"")</f>
        <v>#REF!</v>
      </c>
      <c r="S6" t="e">
        <f>IF($R6="","",IFERROR(IF(AVERAGEIFS(#REF!,#REF!,$R6,#REF!,"Q4",#REF!,2025)&gt;=4,"High",IF(AVERAGEIFS(#REF!,#REF!,$R6,#REF!,"Q4",#REF!,2025)&gt;=3,"Medium","Low")),""))</f>
        <v>#REF!</v>
      </c>
      <c r="T6" t="e">
        <f>IF($R6="","",IFERROR(IF(AVERAGEIFS(#REF!,#REF!,$R6)&gt;=4,"High",IF(AVERAGEIFS(#REF!,#REF!,$R6)&gt;=2.5,"Medium","Low")),""))</f>
        <v>#REF!</v>
      </c>
      <c r="U6" t="e">
        <f>IF(#REF!=1,#REF!,"")</f>
        <v>#REF!</v>
      </c>
    </row>
    <row r="7" spans="1:21" x14ac:dyDescent="0.3">
      <c r="A7" t="e">
        <f>#REF!</f>
        <v>#REF!</v>
      </c>
      <c r="B7" t="e">
        <f>#REF!</f>
        <v>#REF!</v>
      </c>
      <c r="C7" t="e">
        <f>#REF!</f>
        <v>#REF!</v>
      </c>
      <c r="D7" t="e">
        <f>IF(AND(#REF!="Q4",#REF!=2025,OR(#REF!="All",#REF!=#REF!)),#REF!,"")</f>
        <v>#REF!</v>
      </c>
      <c r="F7" t="s">
        <v>383</v>
      </c>
      <c r="G7" t="e">
        <f>COUNTIFS(#REF!,F7,#REF!,"Q4",#REF!,2025,#REF!,IF(#REF!="All","*",#REF!))</f>
        <v>#REF!</v>
      </c>
      <c r="I7" t="s">
        <v>9</v>
      </c>
      <c r="J7" t="e">
        <f>AVERAGEIFS(#REF!,#REF!,I7,#REF!,"Q4",#REF!,2025)</f>
        <v>#REF!</v>
      </c>
      <c r="L7" t="s">
        <v>502</v>
      </c>
      <c r="M7" t="e">
        <f>AVERAGEIFS(#REF!,#REF!,IF(#REF!="All","*",#REF!),#REF!,"Q4",#REF!,2025)</f>
        <v>#REF!</v>
      </c>
      <c r="N7" t="e">
        <f>AVERAGEIFS(#REF!,#REF!,"Q4",#REF!,2025)</f>
        <v>#REF!</v>
      </c>
      <c r="R7" t="e">
        <f>IF(#REF!=1,#REF!,"")</f>
        <v>#REF!</v>
      </c>
      <c r="S7" t="e">
        <f>IF($R7="","",IFERROR(IF(AVERAGEIFS(#REF!,#REF!,$R7,#REF!,"Q4",#REF!,2025)&gt;=4,"High",IF(AVERAGEIFS(#REF!,#REF!,$R7,#REF!,"Q4",#REF!,2025)&gt;=3,"Medium","Low")),""))</f>
        <v>#REF!</v>
      </c>
      <c r="T7" t="e">
        <f>IF($R7="","",IFERROR(IF(AVERAGEIFS(#REF!,#REF!,$R7)&gt;=4,"High",IF(AVERAGEIFS(#REF!,#REF!,$R7)&gt;=2.5,"Medium","Low")),""))</f>
        <v>#REF!</v>
      </c>
      <c r="U7" t="e">
        <f>IF(#REF!=1,#REF!,"")</f>
        <v>#REF!</v>
      </c>
    </row>
    <row r="8" spans="1:21" x14ac:dyDescent="0.3">
      <c r="A8" t="e">
        <f>#REF!</f>
        <v>#REF!</v>
      </c>
      <c r="B8" t="e">
        <f>#REF!</f>
        <v>#REF!</v>
      </c>
      <c r="C8" t="e">
        <f>#REF!</f>
        <v>#REF!</v>
      </c>
      <c r="D8" t="e">
        <f>IF(AND(#REF!="Q4",#REF!=2025,OR(#REF!="All",#REF!=#REF!)),#REF!,"")</f>
        <v>#REF!</v>
      </c>
      <c r="F8" t="s">
        <v>503</v>
      </c>
      <c r="G8" t="e">
        <f>COUNTIFS(#REF!,F8,#REF!,"Q4",#REF!,2025,#REF!,IF(#REF!="All","*",#REF!))</f>
        <v>#REF!</v>
      </c>
      <c r="I8" t="s">
        <v>10</v>
      </c>
      <c r="J8" t="e">
        <f>AVERAGEIFS(#REF!,#REF!,I8,#REF!,"Q4",#REF!,2025)</f>
        <v>#REF!</v>
      </c>
      <c r="L8" t="s">
        <v>504</v>
      </c>
      <c r="M8" t="e">
        <f>AVERAGEIFS(#REF!,#REF!,IF(#REF!="All","*",#REF!),#REF!,"Q4",#REF!,2025)</f>
        <v>#REF!</v>
      </c>
      <c r="N8" t="e">
        <f>AVERAGEIFS(#REF!,#REF!,"Q4",#REF!,2025)</f>
        <v>#REF!</v>
      </c>
      <c r="R8" t="e">
        <f>IF(#REF!=1,#REF!,"")</f>
        <v>#REF!</v>
      </c>
      <c r="S8" t="e">
        <f>IF($R8="","",IFERROR(IF(AVERAGEIFS(#REF!,#REF!,$R8,#REF!,"Q4",#REF!,2025)&gt;=4,"High",IF(AVERAGEIFS(#REF!,#REF!,$R8,#REF!,"Q4",#REF!,2025)&gt;=3,"Medium","Low")),""))</f>
        <v>#REF!</v>
      </c>
      <c r="T8" t="e">
        <f>IF($R8="","",IFERROR(IF(AVERAGEIFS(#REF!,#REF!,$R8)&gt;=4,"High",IF(AVERAGEIFS(#REF!,#REF!,$R8)&gt;=2.5,"Medium","Low")),""))</f>
        <v>#REF!</v>
      </c>
      <c r="U8" t="e">
        <f>IF(#REF!=1,#REF!,"")</f>
        <v>#REF!</v>
      </c>
    </row>
    <row r="9" spans="1:21" x14ac:dyDescent="0.3">
      <c r="A9" t="e">
        <f>#REF!</f>
        <v>#REF!</v>
      </c>
      <c r="B9" t="e">
        <f>#REF!</f>
        <v>#REF!</v>
      </c>
      <c r="C9" t="e">
        <f>#REF!</f>
        <v>#REF!</v>
      </c>
      <c r="D9" t="e">
        <f>IF(AND(#REF!="Q4",#REF!=2025,OR(#REF!="All",#REF!=#REF!)),#REF!,"")</f>
        <v>#REF!</v>
      </c>
      <c r="F9" t="s">
        <v>387</v>
      </c>
      <c r="G9" t="e">
        <f>COUNTIFS(#REF!,F9,#REF!,"Q4",#REF!,2025,#REF!,IF(#REF!="All","*",#REF!))</f>
        <v>#REF!</v>
      </c>
      <c r="I9" t="s">
        <v>11</v>
      </c>
      <c r="J9" t="e">
        <f>AVERAGEIFS(#REF!,#REF!,I9,#REF!,"Q4",#REF!,2025)</f>
        <v>#REF!</v>
      </c>
      <c r="L9" t="s">
        <v>21</v>
      </c>
      <c r="M9" t="e">
        <f>AVERAGEIFS(#REF!,#REF!,IF(#REF!="All","*",#REF!),#REF!,"Q4",#REF!,2025)</f>
        <v>#REF!</v>
      </c>
      <c r="N9" t="e">
        <f>AVERAGEIFS(#REF!,#REF!,"Q4",#REF!,2025)</f>
        <v>#REF!</v>
      </c>
      <c r="R9" t="e">
        <f>IF(#REF!=1,#REF!,"")</f>
        <v>#REF!</v>
      </c>
      <c r="S9" t="e">
        <f>IF($R9="","",IFERROR(IF(AVERAGEIFS(#REF!,#REF!,$R9,#REF!,"Q4",#REF!,2025)&gt;=4,"High",IF(AVERAGEIFS(#REF!,#REF!,$R9,#REF!,"Q4",#REF!,2025)&gt;=3,"Medium","Low")),""))</f>
        <v>#REF!</v>
      </c>
      <c r="T9" t="e">
        <f>IF($R9="","",IFERROR(IF(AVERAGEIFS(#REF!,#REF!,$R9)&gt;=4,"High",IF(AVERAGEIFS(#REF!,#REF!,$R9)&gt;=2.5,"Medium","Low")),""))</f>
        <v>#REF!</v>
      </c>
      <c r="U9" t="e">
        <f>IF(#REF!=1,#REF!,"")</f>
        <v>#REF!</v>
      </c>
    </row>
    <row r="10" spans="1:21" x14ac:dyDescent="0.3">
      <c r="A10" t="e">
        <f>#REF!</f>
        <v>#REF!</v>
      </c>
      <c r="B10" t="e">
        <f>#REF!</f>
        <v>#REF!</v>
      </c>
      <c r="C10" t="e">
        <f>#REF!</f>
        <v>#REF!</v>
      </c>
      <c r="D10" t="e">
        <f>IF(AND(#REF!="Q4",#REF!=2025,OR(#REF!="All",#REF!=#REF!)),#REF!,"")</f>
        <v>#REF!</v>
      </c>
      <c r="I10" t="s">
        <v>12</v>
      </c>
      <c r="J10" t="e">
        <f>AVERAGEIFS(#REF!,#REF!,I10,#REF!,"Q4",#REF!,2025)</f>
        <v>#REF!</v>
      </c>
      <c r="R10" t="e">
        <f>IF(#REF!=1,#REF!,"")</f>
        <v>#REF!</v>
      </c>
      <c r="S10" t="e">
        <f>IF($R10="","",IFERROR(IF(AVERAGEIFS(#REF!,#REF!,$R10,#REF!,"Q4",#REF!,2025)&gt;=4,"High",IF(AVERAGEIFS(#REF!,#REF!,$R10,#REF!,"Q4",#REF!,2025)&gt;=3,"Medium","Low")),""))</f>
        <v>#REF!</v>
      </c>
      <c r="T10" t="e">
        <f>IF($R10="","",IFERROR(IF(AVERAGEIFS(#REF!,#REF!,$R10)&gt;=4,"High",IF(AVERAGEIFS(#REF!,#REF!,$R10)&gt;=2.5,"Medium","Low")),""))</f>
        <v>#REF!</v>
      </c>
      <c r="U10" t="e">
        <f>IF(#REF!=1,#REF!,"")</f>
        <v>#REF!</v>
      </c>
    </row>
    <row r="11" spans="1:21" x14ac:dyDescent="0.3">
      <c r="A11" t="e">
        <f>#REF!</f>
        <v>#REF!</v>
      </c>
      <c r="B11" t="e">
        <f>#REF!</f>
        <v>#REF!</v>
      </c>
      <c r="C11" t="e">
        <f>#REF!</f>
        <v>#REF!</v>
      </c>
      <c r="D11" t="e">
        <f>IF(AND(#REF!="Q4",#REF!=2025,OR(#REF!="All",#REF!=#REF!)),#REF!,"")</f>
        <v>#REF!</v>
      </c>
      <c r="I11" t="s">
        <v>13</v>
      </c>
      <c r="J11" t="e">
        <f>AVERAGEIFS(#REF!,#REF!,I11,#REF!,"Q4",#REF!,2025)</f>
        <v>#REF!</v>
      </c>
      <c r="R11" t="e">
        <f>IF(#REF!=1,#REF!,"")</f>
        <v>#REF!</v>
      </c>
      <c r="S11" t="e">
        <f>IF($R11="","",IFERROR(IF(AVERAGEIFS(#REF!,#REF!,$R11,#REF!,"Q4",#REF!,2025)&gt;=4,"High",IF(AVERAGEIFS(#REF!,#REF!,$R11,#REF!,"Q4",#REF!,2025)&gt;=3,"Medium","Low")),""))</f>
        <v>#REF!</v>
      </c>
      <c r="T11" t="e">
        <f>IF($R11="","",IFERROR(IF(AVERAGEIFS(#REF!,#REF!,$R11)&gt;=4,"High",IF(AVERAGEIFS(#REF!,#REF!,$R11)&gt;=2.5,"Medium","Low")),""))</f>
        <v>#REF!</v>
      </c>
      <c r="U11" t="e">
        <f>IF(#REF!=1,#REF!,"")</f>
        <v>#REF!</v>
      </c>
    </row>
    <row r="12" spans="1:21" x14ac:dyDescent="0.3">
      <c r="A12" t="e">
        <f>#REF!</f>
        <v>#REF!</v>
      </c>
      <c r="B12" t="e">
        <f>#REF!</f>
        <v>#REF!</v>
      </c>
      <c r="C12" t="e">
        <f>#REF!</f>
        <v>#REF!</v>
      </c>
      <c r="D12" t="e">
        <f>IF(AND(#REF!="Q4",#REF!=2025,OR(#REF!="All",#REF!=#REF!)),#REF!,"")</f>
        <v>#REF!</v>
      </c>
      <c r="R12" t="e">
        <f>IF(#REF!=1,#REF!,"")</f>
        <v>#REF!</v>
      </c>
      <c r="S12" t="e">
        <f>IF($R12="","",IFERROR(IF(AVERAGEIFS(#REF!,#REF!,$R12,#REF!,"Q4",#REF!,2025)&gt;=4,"High",IF(AVERAGEIFS(#REF!,#REF!,$R12,#REF!,"Q4",#REF!,2025)&gt;=3,"Medium","Low")),""))</f>
        <v>#REF!</v>
      </c>
      <c r="T12" t="e">
        <f>IF($R12="","",IFERROR(IF(AVERAGEIFS(#REF!,#REF!,$R12)&gt;=4,"High",IF(AVERAGEIFS(#REF!,#REF!,$R12)&gt;=2.5,"Medium","Low")),""))</f>
        <v>#REF!</v>
      </c>
      <c r="U12" t="e">
        <f>IF(#REF!=1,#REF!,"")</f>
        <v>#REF!</v>
      </c>
    </row>
    <row r="13" spans="1:21" x14ac:dyDescent="0.3">
      <c r="A13" t="e">
        <f>#REF!</f>
        <v>#REF!</v>
      </c>
      <c r="B13" t="e">
        <f>#REF!</f>
        <v>#REF!</v>
      </c>
      <c r="C13" t="e">
        <f>#REF!</f>
        <v>#REF!</v>
      </c>
      <c r="D13" t="e">
        <f>IF(AND(#REF!="Q4",#REF!=2025,OR(#REF!="All",#REF!=#REF!)),#REF!,"")</f>
        <v>#REF!</v>
      </c>
      <c r="R13" t="e">
        <f>IF(#REF!=1,#REF!,"")</f>
        <v>#REF!</v>
      </c>
      <c r="S13" t="e">
        <f>IF($R13="","",IFERROR(IF(AVERAGEIFS(#REF!,#REF!,$R13,#REF!,"Q4",#REF!,2025)&gt;=4,"High",IF(AVERAGEIFS(#REF!,#REF!,$R13,#REF!,"Q4",#REF!,2025)&gt;=3,"Medium","Low")),""))</f>
        <v>#REF!</v>
      </c>
      <c r="T13" t="e">
        <f>IF($R13="","",IFERROR(IF(AVERAGEIFS(#REF!,#REF!,$R13)&gt;=4,"High",IF(AVERAGEIFS(#REF!,#REF!,$R13)&gt;=2.5,"Medium","Low")),""))</f>
        <v>#REF!</v>
      </c>
      <c r="U13" t="e">
        <f>IF(#REF!=1,#REF!,"")</f>
        <v>#REF!</v>
      </c>
    </row>
    <row r="14" spans="1:21" x14ac:dyDescent="0.3">
      <c r="A14" t="e">
        <f>#REF!</f>
        <v>#REF!</v>
      </c>
      <c r="B14" t="e">
        <f>#REF!</f>
        <v>#REF!</v>
      </c>
      <c r="C14" t="e">
        <f>#REF!</f>
        <v>#REF!</v>
      </c>
      <c r="D14" t="e">
        <f>IF(AND(#REF!="Q4",#REF!=2025,OR(#REF!="All",#REF!=#REF!)),#REF!,"")</f>
        <v>#REF!</v>
      </c>
      <c r="R14" t="e">
        <f>IF(#REF!=1,#REF!,"")</f>
        <v>#REF!</v>
      </c>
      <c r="S14" t="e">
        <f>IF($R14="","",IFERROR(IF(AVERAGEIFS(#REF!,#REF!,$R14,#REF!,"Q4",#REF!,2025)&gt;=4,"High",IF(AVERAGEIFS(#REF!,#REF!,$R14,#REF!,"Q4",#REF!,2025)&gt;=3,"Medium","Low")),""))</f>
        <v>#REF!</v>
      </c>
      <c r="T14" t="e">
        <f>IF($R14="","",IFERROR(IF(AVERAGEIFS(#REF!,#REF!,$R14)&gt;=4,"High",IF(AVERAGEIFS(#REF!,#REF!,$R14)&gt;=2.5,"Medium","Low")),""))</f>
        <v>#REF!</v>
      </c>
      <c r="U14" t="e">
        <f>IF(#REF!=1,#REF!,"")</f>
        <v>#REF!</v>
      </c>
    </row>
    <row r="15" spans="1:21" x14ac:dyDescent="0.3">
      <c r="A15" t="e">
        <f>#REF!</f>
        <v>#REF!</v>
      </c>
      <c r="B15" t="e">
        <f>#REF!</f>
        <v>#REF!</v>
      </c>
      <c r="C15" t="e">
        <f>#REF!</f>
        <v>#REF!</v>
      </c>
      <c r="D15" t="e">
        <f>IF(AND(#REF!="Q4",#REF!=2025,OR(#REF!="All",#REF!=#REF!)),#REF!,"")</f>
        <v>#REF!</v>
      </c>
      <c r="R15" t="e">
        <f>IF(#REF!=1,#REF!,"")</f>
        <v>#REF!</v>
      </c>
      <c r="S15" t="e">
        <f>IF($R15="","",IFERROR(IF(AVERAGEIFS(#REF!,#REF!,$R15,#REF!,"Q4",#REF!,2025)&gt;=4,"High",IF(AVERAGEIFS(#REF!,#REF!,$R15,#REF!,"Q4",#REF!,2025)&gt;=3,"Medium","Low")),""))</f>
        <v>#REF!</v>
      </c>
      <c r="T15" t="e">
        <f>IF($R15="","",IFERROR(IF(AVERAGEIFS(#REF!,#REF!,$R15)&gt;=4,"High",IF(AVERAGEIFS(#REF!,#REF!,$R15)&gt;=2.5,"Medium","Low")),""))</f>
        <v>#REF!</v>
      </c>
      <c r="U15" t="e">
        <f>IF(#REF!=1,#REF!,"")</f>
        <v>#REF!</v>
      </c>
    </row>
    <row r="16" spans="1:21" x14ac:dyDescent="0.3">
      <c r="A16" t="e">
        <f>#REF!</f>
        <v>#REF!</v>
      </c>
      <c r="B16" t="e">
        <f>#REF!</f>
        <v>#REF!</v>
      </c>
      <c r="C16" t="e">
        <f>#REF!</f>
        <v>#REF!</v>
      </c>
      <c r="D16" t="e">
        <f>IF(AND(#REF!="Q4",#REF!=2025,OR(#REF!="All",#REF!=#REF!)),#REF!,"")</f>
        <v>#REF!</v>
      </c>
      <c r="R16" t="e">
        <f>IF(#REF!=1,#REF!,"")</f>
        <v>#REF!</v>
      </c>
      <c r="S16" t="e">
        <f>IF($R16="","",IFERROR(IF(AVERAGEIFS(#REF!,#REF!,$R16,#REF!,"Q4",#REF!,2025)&gt;=4,"High",IF(AVERAGEIFS(#REF!,#REF!,$R16,#REF!,"Q4",#REF!,2025)&gt;=3,"Medium","Low")),""))</f>
        <v>#REF!</v>
      </c>
      <c r="T16" t="e">
        <f>IF($R16="","",IFERROR(IF(AVERAGEIFS(#REF!,#REF!,$R16)&gt;=4,"High",IF(AVERAGEIFS(#REF!,#REF!,$R16)&gt;=2.5,"Medium","Low")),""))</f>
        <v>#REF!</v>
      </c>
      <c r="U16" t="e">
        <f>IF(#REF!=1,#REF!,"")</f>
        <v>#REF!</v>
      </c>
    </row>
    <row r="17" spans="1:21" x14ac:dyDescent="0.3">
      <c r="A17" t="e">
        <f>#REF!</f>
        <v>#REF!</v>
      </c>
      <c r="B17" t="e">
        <f>#REF!</f>
        <v>#REF!</v>
      </c>
      <c r="C17" t="e">
        <f>#REF!</f>
        <v>#REF!</v>
      </c>
      <c r="D17" t="e">
        <f>IF(AND(#REF!="Q4",#REF!=2025,OR(#REF!="All",#REF!=#REF!)),#REF!,"")</f>
        <v>#REF!</v>
      </c>
      <c r="R17" t="e">
        <f>IF(#REF!=1,#REF!,"")</f>
        <v>#REF!</v>
      </c>
      <c r="S17" t="e">
        <f>IF($R17="","",IFERROR(IF(AVERAGEIFS(#REF!,#REF!,$R17,#REF!,"Q4",#REF!,2025)&gt;=4,"High",IF(AVERAGEIFS(#REF!,#REF!,$R17,#REF!,"Q4",#REF!,2025)&gt;=3,"Medium","Low")),""))</f>
        <v>#REF!</v>
      </c>
      <c r="T17" t="e">
        <f>IF($R17="","",IFERROR(IF(AVERAGEIFS(#REF!,#REF!,$R17)&gt;=4,"High",IF(AVERAGEIFS(#REF!,#REF!,$R17)&gt;=2.5,"Medium","Low")),""))</f>
        <v>#REF!</v>
      </c>
      <c r="U17" t="e">
        <f>IF(#REF!=1,#REF!,"")</f>
        <v>#REF!</v>
      </c>
    </row>
    <row r="18" spans="1:21" x14ac:dyDescent="0.3">
      <c r="A18" t="e">
        <f>#REF!</f>
        <v>#REF!</v>
      </c>
      <c r="B18" t="e">
        <f>#REF!</f>
        <v>#REF!</v>
      </c>
      <c r="C18" t="e">
        <f>#REF!</f>
        <v>#REF!</v>
      </c>
      <c r="D18" t="e">
        <f>IF(AND(#REF!="Q4",#REF!=2025,OR(#REF!="All",#REF!=#REF!)),#REF!,"")</f>
        <v>#REF!</v>
      </c>
      <c r="R18" t="e">
        <f>IF(#REF!=1,#REF!,"")</f>
        <v>#REF!</v>
      </c>
      <c r="S18" t="e">
        <f>IF($R18="","",IFERROR(IF(AVERAGEIFS(#REF!,#REF!,$R18,#REF!,"Q4",#REF!,2025)&gt;=4,"High",IF(AVERAGEIFS(#REF!,#REF!,$R18,#REF!,"Q4",#REF!,2025)&gt;=3,"Medium","Low")),""))</f>
        <v>#REF!</v>
      </c>
      <c r="T18" t="e">
        <f>IF($R18="","",IFERROR(IF(AVERAGEIFS(#REF!,#REF!,$R18)&gt;=4,"High",IF(AVERAGEIFS(#REF!,#REF!,$R18)&gt;=2.5,"Medium","Low")),""))</f>
        <v>#REF!</v>
      </c>
      <c r="U18" t="e">
        <f>IF(#REF!=1,#REF!,"")</f>
        <v>#REF!</v>
      </c>
    </row>
    <row r="19" spans="1:21" x14ac:dyDescent="0.3">
      <c r="A19" t="e">
        <f>#REF!</f>
        <v>#REF!</v>
      </c>
      <c r="B19" t="e">
        <f>#REF!</f>
        <v>#REF!</v>
      </c>
      <c r="C19" t="e">
        <f>#REF!</f>
        <v>#REF!</v>
      </c>
      <c r="D19" t="e">
        <f>IF(AND(#REF!="Q4",#REF!=2025,OR(#REF!="All",#REF!=#REF!)),#REF!,"")</f>
        <v>#REF!</v>
      </c>
      <c r="R19" t="e">
        <f>IF(#REF!=1,#REF!,"")</f>
        <v>#REF!</v>
      </c>
      <c r="S19" t="e">
        <f>IF($R19="","",IFERROR(IF(AVERAGEIFS(#REF!,#REF!,$R19,#REF!,"Q4",#REF!,2025)&gt;=4,"High",IF(AVERAGEIFS(#REF!,#REF!,$R19,#REF!,"Q4",#REF!,2025)&gt;=3,"Medium","Low")),""))</f>
        <v>#REF!</v>
      </c>
      <c r="T19" t="e">
        <f>IF($R19="","",IFERROR(IF(AVERAGEIFS(#REF!,#REF!,$R19)&gt;=4,"High",IF(AVERAGEIFS(#REF!,#REF!,$R19)&gt;=2.5,"Medium","Low")),""))</f>
        <v>#REF!</v>
      </c>
      <c r="U19" t="e">
        <f>IF(#REF!=1,#REF!,"")</f>
        <v>#REF!</v>
      </c>
    </row>
    <row r="20" spans="1:21" x14ac:dyDescent="0.3">
      <c r="A20" t="e">
        <f>#REF!</f>
        <v>#REF!</v>
      </c>
      <c r="B20" t="e">
        <f>#REF!</f>
        <v>#REF!</v>
      </c>
      <c r="C20" t="e">
        <f>#REF!</f>
        <v>#REF!</v>
      </c>
      <c r="D20" t="e">
        <f>IF(AND(#REF!="Q4",#REF!=2025,OR(#REF!="All",#REF!=#REF!)),#REF!,"")</f>
        <v>#REF!</v>
      </c>
      <c r="R20" t="e">
        <f>IF(#REF!=1,#REF!,"")</f>
        <v>#REF!</v>
      </c>
      <c r="S20" t="e">
        <f>IF($R20="","",IFERROR(IF(AVERAGEIFS(#REF!,#REF!,$R20,#REF!,"Q4",#REF!,2025)&gt;=4,"High",IF(AVERAGEIFS(#REF!,#REF!,$R20,#REF!,"Q4",#REF!,2025)&gt;=3,"Medium","Low")),""))</f>
        <v>#REF!</v>
      </c>
      <c r="T20" t="e">
        <f>IF($R20="","",IFERROR(IF(AVERAGEIFS(#REF!,#REF!,$R20)&gt;=4,"High",IF(AVERAGEIFS(#REF!,#REF!,$R20)&gt;=2.5,"Medium","Low")),""))</f>
        <v>#REF!</v>
      </c>
      <c r="U20" t="e">
        <f>IF(#REF!=1,#REF!,"")</f>
        <v>#REF!</v>
      </c>
    </row>
    <row r="21" spans="1:21" x14ac:dyDescent="0.3">
      <c r="A21" t="e">
        <f>#REF!</f>
        <v>#REF!</v>
      </c>
      <c r="B21" t="e">
        <f>#REF!</f>
        <v>#REF!</v>
      </c>
      <c r="C21" t="e">
        <f>#REF!</f>
        <v>#REF!</v>
      </c>
      <c r="D21" t="e">
        <f>IF(AND(#REF!="Q4",#REF!=2025,OR(#REF!="All",#REF!=#REF!)),#REF!,"")</f>
        <v>#REF!</v>
      </c>
      <c r="R21" t="e">
        <f>IF(#REF!=1,#REF!,"")</f>
        <v>#REF!</v>
      </c>
      <c r="S21" t="e">
        <f>IF($R21="","",IFERROR(IF(AVERAGEIFS(#REF!,#REF!,$R21,#REF!,"Q4",#REF!,2025)&gt;=4,"High",IF(AVERAGEIFS(#REF!,#REF!,$R21,#REF!,"Q4",#REF!,2025)&gt;=3,"Medium","Low")),""))</f>
        <v>#REF!</v>
      </c>
      <c r="T21" t="e">
        <f>IF($R21="","",IFERROR(IF(AVERAGEIFS(#REF!,#REF!,$R21)&gt;=4,"High",IF(AVERAGEIFS(#REF!,#REF!,$R21)&gt;=2.5,"Medium","Low")),""))</f>
        <v>#REF!</v>
      </c>
      <c r="U21" t="e">
        <f>IF(#REF!=1,#REF!,"")</f>
        <v>#REF!</v>
      </c>
    </row>
    <row r="22" spans="1:21" x14ac:dyDescent="0.3">
      <c r="A22" t="e">
        <f>#REF!</f>
        <v>#REF!</v>
      </c>
      <c r="B22" t="e">
        <f>#REF!</f>
        <v>#REF!</v>
      </c>
      <c r="C22" t="e">
        <f>#REF!</f>
        <v>#REF!</v>
      </c>
      <c r="D22" t="e">
        <f>IF(AND(#REF!="Q4",#REF!=2025,OR(#REF!="All",#REF!=#REF!)),#REF!,"")</f>
        <v>#REF!</v>
      </c>
      <c r="R22" t="e">
        <f>IF(#REF!=1,#REF!,"")</f>
        <v>#REF!</v>
      </c>
      <c r="S22" t="e">
        <f>IF($R22="","",IFERROR(IF(AVERAGEIFS(#REF!,#REF!,$R22,#REF!,"Q4",#REF!,2025)&gt;=4,"High",IF(AVERAGEIFS(#REF!,#REF!,$R22,#REF!,"Q4",#REF!,2025)&gt;=3,"Medium","Low")),""))</f>
        <v>#REF!</v>
      </c>
      <c r="T22" t="e">
        <f>IF($R22="","",IFERROR(IF(AVERAGEIFS(#REF!,#REF!,$R22)&gt;=4,"High",IF(AVERAGEIFS(#REF!,#REF!,$R22)&gt;=2.5,"Medium","Low")),""))</f>
        <v>#REF!</v>
      </c>
      <c r="U22" t="e">
        <f>IF(#REF!=1,#REF!,"")</f>
        <v>#REF!</v>
      </c>
    </row>
    <row r="23" spans="1:21" x14ac:dyDescent="0.3">
      <c r="A23" t="e">
        <f>#REF!</f>
        <v>#REF!</v>
      </c>
      <c r="B23" t="e">
        <f>#REF!</f>
        <v>#REF!</v>
      </c>
      <c r="C23" t="e">
        <f>#REF!</f>
        <v>#REF!</v>
      </c>
      <c r="D23" t="e">
        <f>IF(AND(#REF!="Q4",#REF!=2025,OR(#REF!="All",#REF!=#REF!)),#REF!,"")</f>
        <v>#REF!</v>
      </c>
      <c r="R23" t="e">
        <f>IF(#REF!=1,#REF!,"")</f>
        <v>#REF!</v>
      </c>
      <c r="S23" t="e">
        <f>IF($R23="","",IFERROR(IF(AVERAGEIFS(#REF!,#REF!,$R23,#REF!,"Q4",#REF!,2025)&gt;=4,"High",IF(AVERAGEIFS(#REF!,#REF!,$R23,#REF!,"Q4",#REF!,2025)&gt;=3,"Medium","Low")),""))</f>
        <v>#REF!</v>
      </c>
      <c r="T23" t="e">
        <f>IF($R23="","",IFERROR(IF(AVERAGEIFS(#REF!,#REF!,$R23)&gt;=4,"High",IF(AVERAGEIFS(#REF!,#REF!,$R23)&gt;=2.5,"Medium","Low")),""))</f>
        <v>#REF!</v>
      </c>
      <c r="U23" t="e">
        <f>IF(#REF!=1,#REF!,"")</f>
        <v>#REF!</v>
      </c>
    </row>
    <row r="24" spans="1:21" x14ac:dyDescent="0.3">
      <c r="A24" t="e">
        <f>#REF!</f>
        <v>#REF!</v>
      </c>
      <c r="B24" t="e">
        <f>#REF!</f>
        <v>#REF!</v>
      </c>
      <c r="C24" t="e">
        <f>#REF!</f>
        <v>#REF!</v>
      </c>
      <c r="D24" t="e">
        <f>IF(AND(#REF!="Q4",#REF!=2025,OR(#REF!="All",#REF!=#REF!)),#REF!,"")</f>
        <v>#REF!</v>
      </c>
      <c r="R24" t="e">
        <f>IF(#REF!=1,#REF!,"")</f>
        <v>#REF!</v>
      </c>
      <c r="S24" t="e">
        <f>IF($R24="","",IFERROR(IF(AVERAGEIFS(#REF!,#REF!,$R24,#REF!,"Q4",#REF!,2025)&gt;=4,"High",IF(AVERAGEIFS(#REF!,#REF!,$R24,#REF!,"Q4",#REF!,2025)&gt;=3,"Medium","Low")),""))</f>
        <v>#REF!</v>
      </c>
      <c r="T24" t="e">
        <f>IF($R24="","",IFERROR(IF(AVERAGEIFS(#REF!,#REF!,$R24)&gt;=4,"High",IF(AVERAGEIFS(#REF!,#REF!,$R24)&gt;=2.5,"Medium","Low")),""))</f>
        <v>#REF!</v>
      </c>
      <c r="U24" t="e">
        <f>IF(#REF!=1,#REF!,"")</f>
        <v>#REF!</v>
      </c>
    </row>
    <row r="25" spans="1:21" x14ac:dyDescent="0.3">
      <c r="A25" t="e">
        <f>#REF!</f>
        <v>#REF!</v>
      </c>
      <c r="B25" t="e">
        <f>#REF!</f>
        <v>#REF!</v>
      </c>
      <c r="C25" t="e">
        <f>#REF!</f>
        <v>#REF!</v>
      </c>
      <c r="D25" t="e">
        <f>IF(AND(#REF!="Q4",#REF!=2025,OR(#REF!="All",#REF!=#REF!)),#REF!,"")</f>
        <v>#REF!</v>
      </c>
      <c r="R25" t="e">
        <f>IF(#REF!=1,#REF!,"")</f>
        <v>#REF!</v>
      </c>
      <c r="S25" t="e">
        <f>IF($R25="","",IFERROR(IF(AVERAGEIFS(#REF!,#REF!,$R25,#REF!,"Q4",#REF!,2025)&gt;=4,"High",IF(AVERAGEIFS(#REF!,#REF!,$R25,#REF!,"Q4",#REF!,2025)&gt;=3,"Medium","Low")),""))</f>
        <v>#REF!</v>
      </c>
      <c r="T25" t="e">
        <f>IF($R25="","",IFERROR(IF(AVERAGEIFS(#REF!,#REF!,$R25)&gt;=4,"High",IF(AVERAGEIFS(#REF!,#REF!,$R25)&gt;=2.5,"Medium","Low")),""))</f>
        <v>#REF!</v>
      </c>
      <c r="U25" t="e">
        <f>IF(#REF!=1,#REF!,"")</f>
        <v>#REF!</v>
      </c>
    </row>
    <row r="26" spans="1:21" x14ac:dyDescent="0.3">
      <c r="A26" t="e">
        <f>#REF!</f>
        <v>#REF!</v>
      </c>
      <c r="B26" t="e">
        <f>#REF!</f>
        <v>#REF!</v>
      </c>
      <c r="C26" t="e">
        <f>#REF!</f>
        <v>#REF!</v>
      </c>
      <c r="D26" t="e">
        <f>IF(AND(#REF!="Q4",#REF!=2025,OR(#REF!="All",#REF!=#REF!)),#REF!,"")</f>
        <v>#REF!</v>
      </c>
      <c r="R26" t="e">
        <f>IF(#REF!=1,#REF!,"")</f>
        <v>#REF!</v>
      </c>
      <c r="S26" t="e">
        <f>IF($R26="","",IFERROR(IF(AVERAGEIFS(#REF!,#REF!,$R26,#REF!,"Q4",#REF!,2025)&gt;=4,"High",IF(AVERAGEIFS(#REF!,#REF!,$R26,#REF!,"Q4",#REF!,2025)&gt;=3,"Medium","Low")),""))</f>
        <v>#REF!</v>
      </c>
      <c r="T26" t="e">
        <f>IF($R26="","",IFERROR(IF(AVERAGEIFS(#REF!,#REF!,$R26)&gt;=4,"High",IF(AVERAGEIFS(#REF!,#REF!,$R26)&gt;=2.5,"Medium","Low")),""))</f>
        <v>#REF!</v>
      </c>
      <c r="U26" t="e">
        <f>IF(#REF!=1,#REF!,"")</f>
        <v>#REF!</v>
      </c>
    </row>
    <row r="27" spans="1:21" x14ac:dyDescent="0.3">
      <c r="A27" t="e">
        <f>#REF!</f>
        <v>#REF!</v>
      </c>
      <c r="B27" t="e">
        <f>#REF!</f>
        <v>#REF!</v>
      </c>
      <c r="C27" t="e">
        <f>#REF!</f>
        <v>#REF!</v>
      </c>
      <c r="D27" t="e">
        <f>IF(AND(#REF!="Q4",#REF!=2025,OR(#REF!="All",#REF!=#REF!)),#REF!,"")</f>
        <v>#REF!</v>
      </c>
      <c r="R27" t="e">
        <f>IF(#REF!=1,#REF!,"")</f>
        <v>#REF!</v>
      </c>
      <c r="S27" t="e">
        <f>IF($R27="","",IFERROR(IF(AVERAGEIFS(#REF!,#REF!,$R27,#REF!,"Q4",#REF!,2025)&gt;=4,"High",IF(AVERAGEIFS(#REF!,#REF!,$R27,#REF!,"Q4",#REF!,2025)&gt;=3,"Medium","Low")),""))</f>
        <v>#REF!</v>
      </c>
      <c r="T27" t="e">
        <f>IF($R27="","",IFERROR(IF(AVERAGEIFS(#REF!,#REF!,$R27)&gt;=4,"High",IF(AVERAGEIFS(#REF!,#REF!,$R27)&gt;=2.5,"Medium","Low")),""))</f>
        <v>#REF!</v>
      </c>
      <c r="U27" t="e">
        <f>IF(#REF!=1,#REF!,"")</f>
        <v>#REF!</v>
      </c>
    </row>
    <row r="28" spans="1:21" x14ac:dyDescent="0.3">
      <c r="A28" t="e">
        <f>#REF!</f>
        <v>#REF!</v>
      </c>
      <c r="B28" t="e">
        <f>#REF!</f>
        <v>#REF!</v>
      </c>
      <c r="C28" t="e">
        <f>#REF!</f>
        <v>#REF!</v>
      </c>
      <c r="D28" t="e">
        <f>IF(AND(#REF!="Q4",#REF!=2025,OR(#REF!="All",#REF!=#REF!)),#REF!,"")</f>
        <v>#REF!</v>
      </c>
      <c r="R28" t="e">
        <f>IF(#REF!=1,#REF!,"")</f>
        <v>#REF!</v>
      </c>
      <c r="S28" t="e">
        <f>IF($R28="","",IFERROR(IF(AVERAGEIFS(#REF!,#REF!,$R28,#REF!,"Q4",#REF!,2025)&gt;=4,"High",IF(AVERAGEIFS(#REF!,#REF!,$R28,#REF!,"Q4",#REF!,2025)&gt;=3,"Medium","Low")),""))</f>
        <v>#REF!</v>
      </c>
      <c r="T28" t="e">
        <f>IF($R28="","",IFERROR(IF(AVERAGEIFS(#REF!,#REF!,$R28)&gt;=4,"High",IF(AVERAGEIFS(#REF!,#REF!,$R28)&gt;=2.5,"Medium","Low")),""))</f>
        <v>#REF!</v>
      </c>
      <c r="U28" t="e">
        <f>IF(#REF!=1,#REF!,"")</f>
        <v>#REF!</v>
      </c>
    </row>
    <row r="29" spans="1:21" x14ac:dyDescent="0.3">
      <c r="A29" t="e">
        <f>#REF!</f>
        <v>#REF!</v>
      </c>
      <c r="B29" t="e">
        <f>#REF!</f>
        <v>#REF!</v>
      </c>
      <c r="C29" t="e">
        <f>#REF!</f>
        <v>#REF!</v>
      </c>
      <c r="D29" t="e">
        <f>IF(AND(#REF!="Q4",#REF!=2025,OR(#REF!="All",#REF!=#REF!)),#REF!,"")</f>
        <v>#REF!</v>
      </c>
      <c r="R29" t="e">
        <f>IF(#REF!=1,#REF!,"")</f>
        <v>#REF!</v>
      </c>
      <c r="S29" t="e">
        <f>IF($R29="","",IFERROR(IF(AVERAGEIFS(#REF!,#REF!,$R29,#REF!,"Q4",#REF!,2025)&gt;=4,"High",IF(AVERAGEIFS(#REF!,#REF!,$R29,#REF!,"Q4",#REF!,2025)&gt;=3,"Medium","Low")),""))</f>
        <v>#REF!</v>
      </c>
      <c r="T29" t="e">
        <f>IF($R29="","",IFERROR(IF(AVERAGEIFS(#REF!,#REF!,$R29)&gt;=4,"High",IF(AVERAGEIFS(#REF!,#REF!,$R29)&gt;=2.5,"Medium","Low")),""))</f>
        <v>#REF!</v>
      </c>
      <c r="U29" t="e">
        <f>IF(#REF!=1,#REF!,"")</f>
        <v>#REF!</v>
      </c>
    </row>
    <row r="30" spans="1:21" x14ac:dyDescent="0.3">
      <c r="A30" t="e">
        <f>#REF!</f>
        <v>#REF!</v>
      </c>
      <c r="B30" t="e">
        <f>#REF!</f>
        <v>#REF!</v>
      </c>
      <c r="C30" t="e">
        <f>#REF!</f>
        <v>#REF!</v>
      </c>
      <c r="D30" t="e">
        <f>IF(AND(#REF!="Q4",#REF!=2025,OR(#REF!="All",#REF!=#REF!)),#REF!,"")</f>
        <v>#REF!</v>
      </c>
      <c r="R30" t="e">
        <f>IF(#REF!=1,#REF!,"")</f>
        <v>#REF!</v>
      </c>
      <c r="S30" t="e">
        <f>IF($R30="","",IFERROR(IF(AVERAGEIFS(#REF!,#REF!,$R30,#REF!,"Q4",#REF!,2025)&gt;=4,"High",IF(AVERAGEIFS(#REF!,#REF!,$R30,#REF!,"Q4",#REF!,2025)&gt;=3,"Medium","Low")),""))</f>
        <v>#REF!</v>
      </c>
      <c r="T30" t="e">
        <f>IF($R30="","",IFERROR(IF(AVERAGEIFS(#REF!,#REF!,$R30)&gt;=4,"High",IF(AVERAGEIFS(#REF!,#REF!,$R30)&gt;=2.5,"Medium","Low")),""))</f>
        <v>#REF!</v>
      </c>
      <c r="U30" t="e">
        <f>IF(#REF!=1,#REF!,"")</f>
        <v>#REF!</v>
      </c>
    </row>
    <row r="31" spans="1:21" x14ac:dyDescent="0.3">
      <c r="A31" t="e">
        <f>#REF!</f>
        <v>#REF!</v>
      </c>
      <c r="B31" t="e">
        <f>#REF!</f>
        <v>#REF!</v>
      </c>
      <c r="C31" t="e">
        <f>#REF!</f>
        <v>#REF!</v>
      </c>
      <c r="D31" t="e">
        <f>IF(AND(#REF!="Q4",#REF!=2025,OR(#REF!="All",#REF!=#REF!)),#REF!,"")</f>
        <v>#REF!</v>
      </c>
      <c r="R31" t="e">
        <f>IF(#REF!=1,#REF!,"")</f>
        <v>#REF!</v>
      </c>
      <c r="S31" t="e">
        <f>IF($R31="","",IFERROR(IF(AVERAGEIFS(#REF!,#REF!,$R31,#REF!,"Q4",#REF!,2025)&gt;=4,"High",IF(AVERAGEIFS(#REF!,#REF!,$R31,#REF!,"Q4",#REF!,2025)&gt;=3,"Medium","Low")),""))</f>
        <v>#REF!</v>
      </c>
      <c r="T31" t="e">
        <f>IF($R31="","",IFERROR(IF(AVERAGEIFS(#REF!,#REF!,$R31)&gt;=4,"High",IF(AVERAGEIFS(#REF!,#REF!,$R31)&gt;=2.5,"Medium","Low")),""))</f>
        <v>#REF!</v>
      </c>
      <c r="U31" t="e">
        <f>IF(#REF!=1,#REF!,"")</f>
        <v>#REF!</v>
      </c>
    </row>
    <row r="32" spans="1:21" x14ac:dyDescent="0.3">
      <c r="A32" t="e">
        <f>#REF!</f>
        <v>#REF!</v>
      </c>
      <c r="B32" t="e">
        <f>#REF!</f>
        <v>#REF!</v>
      </c>
      <c r="C32" t="e">
        <f>#REF!</f>
        <v>#REF!</v>
      </c>
      <c r="D32" t="e">
        <f>IF(AND(#REF!="Q4",#REF!=2025,OR(#REF!="All",#REF!=#REF!)),#REF!,"")</f>
        <v>#REF!</v>
      </c>
      <c r="R32" t="e">
        <f>IF(#REF!=1,#REF!,"")</f>
        <v>#REF!</v>
      </c>
      <c r="S32" t="e">
        <f>IF($R32="","",IFERROR(IF(AVERAGEIFS(#REF!,#REF!,$R32,#REF!,"Q4",#REF!,2025)&gt;=4,"High",IF(AVERAGEIFS(#REF!,#REF!,$R32,#REF!,"Q4",#REF!,2025)&gt;=3,"Medium","Low")),""))</f>
        <v>#REF!</v>
      </c>
      <c r="T32" t="e">
        <f>IF($R32="","",IFERROR(IF(AVERAGEIFS(#REF!,#REF!,$R32)&gt;=4,"High",IF(AVERAGEIFS(#REF!,#REF!,$R32)&gt;=2.5,"Medium","Low")),""))</f>
        <v>#REF!</v>
      </c>
      <c r="U32" t="e">
        <f>IF(#REF!=1,#REF!,"")</f>
        <v>#REF!</v>
      </c>
    </row>
    <row r="33" spans="1:21" x14ac:dyDescent="0.3">
      <c r="A33" t="e">
        <f>#REF!</f>
        <v>#REF!</v>
      </c>
      <c r="B33" t="e">
        <f>#REF!</f>
        <v>#REF!</v>
      </c>
      <c r="C33" t="e">
        <f>#REF!</f>
        <v>#REF!</v>
      </c>
      <c r="D33" t="e">
        <f>IF(AND(#REF!="Q4",#REF!=2025,OR(#REF!="All",#REF!=#REF!)),#REF!,"")</f>
        <v>#REF!</v>
      </c>
      <c r="R33" t="e">
        <f>IF(#REF!=1,#REF!,"")</f>
        <v>#REF!</v>
      </c>
      <c r="S33" t="e">
        <f>IF($R33="","",IFERROR(IF(AVERAGEIFS(#REF!,#REF!,$R33,#REF!,"Q4",#REF!,2025)&gt;=4,"High",IF(AVERAGEIFS(#REF!,#REF!,$R33,#REF!,"Q4",#REF!,2025)&gt;=3,"Medium","Low")),""))</f>
        <v>#REF!</v>
      </c>
      <c r="T33" t="e">
        <f>IF($R33="","",IFERROR(IF(AVERAGEIFS(#REF!,#REF!,$R33)&gt;=4,"High",IF(AVERAGEIFS(#REF!,#REF!,$R33)&gt;=2.5,"Medium","Low")),""))</f>
        <v>#REF!</v>
      </c>
      <c r="U33" t="e">
        <f>IF(#REF!=1,#REF!,"")</f>
        <v>#REF!</v>
      </c>
    </row>
    <row r="34" spans="1:21" x14ac:dyDescent="0.3">
      <c r="A34" t="e">
        <f>#REF!</f>
        <v>#REF!</v>
      </c>
      <c r="B34" t="e">
        <f>#REF!</f>
        <v>#REF!</v>
      </c>
      <c r="C34" t="e">
        <f>#REF!</f>
        <v>#REF!</v>
      </c>
      <c r="D34" t="e">
        <f>IF(AND(#REF!="Q4",#REF!=2025,OR(#REF!="All",#REF!=#REF!)),#REF!,"")</f>
        <v>#REF!</v>
      </c>
      <c r="R34" t="e">
        <f>IF(#REF!=1,#REF!,"")</f>
        <v>#REF!</v>
      </c>
      <c r="S34" t="e">
        <f>IF($R34="","",IFERROR(IF(AVERAGEIFS(#REF!,#REF!,$R34,#REF!,"Q4",#REF!,2025)&gt;=4,"High",IF(AVERAGEIFS(#REF!,#REF!,$R34,#REF!,"Q4",#REF!,2025)&gt;=3,"Medium","Low")),""))</f>
        <v>#REF!</v>
      </c>
      <c r="T34" t="e">
        <f>IF($R34="","",IFERROR(IF(AVERAGEIFS(#REF!,#REF!,$R34)&gt;=4,"High",IF(AVERAGEIFS(#REF!,#REF!,$R34)&gt;=2.5,"Medium","Low")),""))</f>
        <v>#REF!</v>
      </c>
      <c r="U34" t="e">
        <f>IF(#REF!=1,#REF!,"")</f>
        <v>#REF!</v>
      </c>
    </row>
    <row r="35" spans="1:21" x14ac:dyDescent="0.3">
      <c r="A35" t="e">
        <f>#REF!</f>
        <v>#REF!</v>
      </c>
      <c r="B35" t="e">
        <f>#REF!</f>
        <v>#REF!</v>
      </c>
      <c r="C35" t="e">
        <f>#REF!</f>
        <v>#REF!</v>
      </c>
      <c r="D35" t="e">
        <f>IF(AND(#REF!="Q4",#REF!=2025,OR(#REF!="All",#REF!=#REF!)),#REF!,"")</f>
        <v>#REF!</v>
      </c>
      <c r="R35" t="e">
        <f>IF(#REF!=1,#REF!,"")</f>
        <v>#REF!</v>
      </c>
      <c r="S35" t="e">
        <f>IF($R35="","",IFERROR(IF(AVERAGEIFS(#REF!,#REF!,$R35,#REF!,"Q4",#REF!,2025)&gt;=4,"High",IF(AVERAGEIFS(#REF!,#REF!,$R35,#REF!,"Q4",#REF!,2025)&gt;=3,"Medium","Low")),""))</f>
        <v>#REF!</v>
      </c>
      <c r="T35" t="e">
        <f>IF($R35="","",IFERROR(IF(AVERAGEIFS(#REF!,#REF!,$R35)&gt;=4,"High",IF(AVERAGEIFS(#REF!,#REF!,$R35)&gt;=2.5,"Medium","Low")),""))</f>
        <v>#REF!</v>
      </c>
      <c r="U35" t="e">
        <f>IF(#REF!=1,#REF!,"")</f>
        <v>#REF!</v>
      </c>
    </row>
    <row r="36" spans="1:21" x14ac:dyDescent="0.3">
      <c r="A36" t="e">
        <f>#REF!</f>
        <v>#REF!</v>
      </c>
      <c r="B36" t="e">
        <f>#REF!</f>
        <v>#REF!</v>
      </c>
      <c r="C36" t="e">
        <f>#REF!</f>
        <v>#REF!</v>
      </c>
      <c r="D36" t="e">
        <f>IF(AND(#REF!="Q4",#REF!=2025,OR(#REF!="All",#REF!=#REF!)),#REF!,"")</f>
        <v>#REF!</v>
      </c>
      <c r="R36" t="e">
        <f>IF(#REF!=1,#REF!,"")</f>
        <v>#REF!</v>
      </c>
      <c r="S36" t="e">
        <f>IF($R36="","",IFERROR(IF(AVERAGEIFS(#REF!,#REF!,$R36,#REF!,"Q4",#REF!,2025)&gt;=4,"High",IF(AVERAGEIFS(#REF!,#REF!,$R36,#REF!,"Q4",#REF!,2025)&gt;=3,"Medium","Low")),""))</f>
        <v>#REF!</v>
      </c>
      <c r="T36" t="e">
        <f>IF($R36="","",IFERROR(IF(AVERAGEIFS(#REF!,#REF!,$R36)&gt;=4,"High",IF(AVERAGEIFS(#REF!,#REF!,$R36)&gt;=2.5,"Medium","Low")),""))</f>
        <v>#REF!</v>
      </c>
      <c r="U36" t="e">
        <f>IF(#REF!=1,#REF!,"")</f>
        <v>#REF!</v>
      </c>
    </row>
    <row r="37" spans="1:21" x14ac:dyDescent="0.3">
      <c r="A37" t="e">
        <f>#REF!</f>
        <v>#REF!</v>
      </c>
      <c r="B37" t="e">
        <f>#REF!</f>
        <v>#REF!</v>
      </c>
      <c r="C37" t="e">
        <f>#REF!</f>
        <v>#REF!</v>
      </c>
      <c r="D37" t="e">
        <f>IF(AND(#REF!="Q4",#REF!=2025,OR(#REF!="All",#REF!=#REF!)),#REF!,"")</f>
        <v>#REF!</v>
      </c>
      <c r="R37" t="e">
        <f>IF(#REF!=1,#REF!,"")</f>
        <v>#REF!</v>
      </c>
      <c r="S37" t="e">
        <f>IF($R37="","",IFERROR(IF(AVERAGEIFS(#REF!,#REF!,$R37,#REF!,"Q4",#REF!,2025)&gt;=4,"High",IF(AVERAGEIFS(#REF!,#REF!,$R37,#REF!,"Q4",#REF!,2025)&gt;=3,"Medium","Low")),""))</f>
        <v>#REF!</v>
      </c>
      <c r="T37" t="e">
        <f>IF($R37="","",IFERROR(IF(AVERAGEIFS(#REF!,#REF!,$R37)&gt;=4,"High",IF(AVERAGEIFS(#REF!,#REF!,$R37)&gt;=2.5,"Medium","Low")),""))</f>
        <v>#REF!</v>
      </c>
      <c r="U37" t="e">
        <f>IF(#REF!=1,#REF!,"")</f>
        <v>#REF!</v>
      </c>
    </row>
    <row r="38" spans="1:21" x14ac:dyDescent="0.3">
      <c r="A38" t="e">
        <f>#REF!</f>
        <v>#REF!</v>
      </c>
      <c r="B38" t="e">
        <f>#REF!</f>
        <v>#REF!</v>
      </c>
      <c r="C38" t="e">
        <f>#REF!</f>
        <v>#REF!</v>
      </c>
      <c r="D38" t="e">
        <f>IF(AND(#REF!="Q4",#REF!=2025,OR(#REF!="All",#REF!=#REF!)),#REF!,"")</f>
        <v>#REF!</v>
      </c>
      <c r="R38" t="e">
        <f>IF(#REF!=1,#REF!,"")</f>
        <v>#REF!</v>
      </c>
      <c r="S38" t="e">
        <f>IF($R38="","",IFERROR(IF(AVERAGEIFS(#REF!,#REF!,$R38,#REF!,"Q4",#REF!,2025)&gt;=4,"High",IF(AVERAGEIFS(#REF!,#REF!,$R38,#REF!,"Q4",#REF!,2025)&gt;=3,"Medium","Low")),""))</f>
        <v>#REF!</v>
      </c>
      <c r="T38" t="e">
        <f>IF($R38="","",IFERROR(IF(AVERAGEIFS(#REF!,#REF!,$R38)&gt;=4,"High",IF(AVERAGEIFS(#REF!,#REF!,$R38)&gt;=2.5,"Medium","Low")),""))</f>
        <v>#REF!</v>
      </c>
      <c r="U38" t="e">
        <f>IF(#REF!=1,#REF!,"")</f>
        <v>#REF!</v>
      </c>
    </row>
    <row r="39" spans="1:21" x14ac:dyDescent="0.3">
      <c r="A39" t="e">
        <f>#REF!</f>
        <v>#REF!</v>
      </c>
      <c r="B39" t="e">
        <f>#REF!</f>
        <v>#REF!</v>
      </c>
      <c r="C39" t="e">
        <f>#REF!</f>
        <v>#REF!</v>
      </c>
      <c r="D39" t="e">
        <f>IF(AND(#REF!="Q4",#REF!=2025,OR(#REF!="All",#REF!=#REF!)),#REF!,"")</f>
        <v>#REF!</v>
      </c>
      <c r="R39" t="e">
        <f>IF(#REF!=1,#REF!,"")</f>
        <v>#REF!</v>
      </c>
      <c r="S39" t="e">
        <f>IF($R39="","",IFERROR(IF(AVERAGEIFS(#REF!,#REF!,$R39,#REF!,"Q4",#REF!,2025)&gt;=4,"High",IF(AVERAGEIFS(#REF!,#REF!,$R39,#REF!,"Q4",#REF!,2025)&gt;=3,"Medium","Low")),""))</f>
        <v>#REF!</v>
      </c>
      <c r="T39" t="e">
        <f>IF($R39="","",IFERROR(IF(AVERAGEIFS(#REF!,#REF!,$R39)&gt;=4,"High",IF(AVERAGEIFS(#REF!,#REF!,$R39)&gt;=2.5,"Medium","Low")),""))</f>
        <v>#REF!</v>
      </c>
      <c r="U39" t="e">
        <f>IF(#REF!=1,#REF!,"")</f>
        <v>#REF!</v>
      </c>
    </row>
    <row r="40" spans="1:21" x14ac:dyDescent="0.3">
      <c r="A40" t="e">
        <f>#REF!</f>
        <v>#REF!</v>
      </c>
      <c r="B40" t="e">
        <f>#REF!</f>
        <v>#REF!</v>
      </c>
      <c r="C40" t="e">
        <f>#REF!</f>
        <v>#REF!</v>
      </c>
      <c r="D40" t="e">
        <f>IF(AND(#REF!="Q4",#REF!=2025,OR(#REF!="All",#REF!=#REF!)),#REF!,"")</f>
        <v>#REF!</v>
      </c>
      <c r="R40" t="e">
        <f>IF(#REF!=1,#REF!,"")</f>
        <v>#REF!</v>
      </c>
      <c r="S40" t="e">
        <f>IF($R40="","",IFERROR(IF(AVERAGEIFS(#REF!,#REF!,$R40,#REF!,"Q4",#REF!,2025)&gt;=4,"High",IF(AVERAGEIFS(#REF!,#REF!,$R40,#REF!,"Q4",#REF!,2025)&gt;=3,"Medium","Low")),""))</f>
        <v>#REF!</v>
      </c>
      <c r="T40" t="e">
        <f>IF($R40="","",IFERROR(IF(AVERAGEIFS(#REF!,#REF!,$R40)&gt;=4,"High",IF(AVERAGEIFS(#REF!,#REF!,$R40)&gt;=2.5,"Medium","Low")),""))</f>
        <v>#REF!</v>
      </c>
      <c r="U40" t="e">
        <f>IF(#REF!=1,#REF!,"")</f>
        <v>#REF!</v>
      </c>
    </row>
    <row r="41" spans="1:21" x14ac:dyDescent="0.3">
      <c r="A41" t="e">
        <f>#REF!</f>
        <v>#REF!</v>
      </c>
      <c r="B41" t="e">
        <f>#REF!</f>
        <v>#REF!</v>
      </c>
      <c r="C41" t="e">
        <f>#REF!</f>
        <v>#REF!</v>
      </c>
      <c r="D41" t="e">
        <f>IF(AND(#REF!="Q4",#REF!=2025,OR(#REF!="All",#REF!=#REF!)),#REF!,"")</f>
        <v>#REF!</v>
      </c>
      <c r="R41" t="e">
        <f>IF(#REF!=1,#REF!,"")</f>
        <v>#REF!</v>
      </c>
      <c r="S41" t="e">
        <f>IF($R41="","",IFERROR(IF(AVERAGEIFS(#REF!,#REF!,$R41,#REF!,"Q4",#REF!,2025)&gt;=4,"High",IF(AVERAGEIFS(#REF!,#REF!,$R41,#REF!,"Q4",#REF!,2025)&gt;=3,"Medium","Low")),""))</f>
        <v>#REF!</v>
      </c>
      <c r="T41" t="e">
        <f>IF($R41="","",IFERROR(IF(AVERAGEIFS(#REF!,#REF!,$R41)&gt;=4,"High",IF(AVERAGEIFS(#REF!,#REF!,$R41)&gt;=2.5,"Medium","Low")),""))</f>
        <v>#REF!</v>
      </c>
      <c r="U41" t="e">
        <f>IF(#REF!=1,#REF!,"")</f>
        <v>#REF!</v>
      </c>
    </row>
    <row r="42" spans="1:21" x14ac:dyDescent="0.3">
      <c r="A42" t="e">
        <f>#REF!</f>
        <v>#REF!</v>
      </c>
      <c r="B42" t="e">
        <f>#REF!</f>
        <v>#REF!</v>
      </c>
      <c r="C42" t="e">
        <f>#REF!</f>
        <v>#REF!</v>
      </c>
      <c r="D42" t="e">
        <f>IF(AND(#REF!="Q4",#REF!=2025,OR(#REF!="All",#REF!=#REF!)),#REF!,"")</f>
        <v>#REF!</v>
      </c>
      <c r="R42" t="e">
        <f>IF(#REF!=1,#REF!,"")</f>
        <v>#REF!</v>
      </c>
      <c r="S42" t="e">
        <f>IF($R42="","",IFERROR(IF(AVERAGEIFS(#REF!,#REF!,$R42,#REF!,"Q4",#REF!,2025)&gt;=4,"High",IF(AVERAGEIFS(#REF!,#REF!,$R42,#REF!,"Q4",#REF!,2025)&gt;=3,"Medium","Low")),""))</f>
        <v>#REF!</v>
      </c>
      <c r="T42" t="e">
        <f>IF($R42="","",IFERROR(IF(AVERAGEIFS(#REF!,#REF!,$R42)&gt;=4,"High",IF(AVERAGEIFS(#REF!,#REF!,$R42)&gt;=2.5,"Medium","Low")),""))</f>
        <v>#REF!</v>
      </c>
      <c r="U42" t="e">
        <f>IF(#REF!=1,#REF!,"")</f>
        <v>#REF!</v>
      </c>
    </row>
    <row r="43" spans="1:21" x14ac:dyDescent="0.3">
      <c r="A43" t="e">
        <f>#REF!</f>
        <v>#REF!</v>
      </c>
      <c r="B43" t="e">
        <f>#REF!</f>
        <v>#REF!</v>
      </c>
      <c r="C43" t="e">
        <f>#REF!</f>
        <v>#REF!</v>
      </c>
      <c r="D43" t="e">
        <f>IF(AND(#REF!="Q4",#REF!=2025,OR(#REF!="All",#REF!=#REF!)),#REF!,"")</f>
        <v>#REF!</v>
      </c>
      <c r="R43" t="e">
        <f>IF(#REF!=1,#REF!,"")</f>
        <v>#REF!</v>
      </c>
      <c r="S43" t="e">
        <f>IF($R43="","",IFERROR(IF(AVERAGEIFS(#REF!,#REF!,$R43,#REF!,"Q4",#REF!,2025)&gt;=4,"High",IF(AVERAGEIFS(#REF!,#REF!,$R43,#REF!,"Q4",#REF!,2025)&gt;=3,"Medium","Low")),""))</f>
        <v>#REF!</v>
      </c>
      <c r="T43" t="e">
        <f>IF($R43="","",IFERROR(IF(AVERAGEIFS(#REF!,#REF!,$R43)&gt;=4,"High",IF(AVERAGEIFS(#REF!,#REF!,$R43)&gt;=2.5,"Medium","Low")),""))</f>
        <v>#REF!</v>
      </c>
      <c r="U43" t="e">
        <f>IF(#REF!=1,#REF!,"")</f>
        <v>#REF!</v>
      </c>
    </row>
    <row r="44" spans="1:21" x14ac:dyDescent="0.3">
      <c r="A44" t="e">
        <f>#REF!</f>
        <v>#REF!</v>
      </c>
      <c r="B44" t="e">
        <f>#REF!</f>
        <v>#REF!</v>
      </c>
      <c r="C44" t="e">
        <f>#REF!</f>
        <v>#REF!</v>
      </c>
      <c r="D44" t="e">
        <f>IF(AND(#REF!="Q4",#REF!=2025,OR(#REF!="All",#REF!=#REF!)),#REF!,"")</f>
        <v>#REF!</v>
      </c>
      <c r="R44" t="e">
        <f>IF(#REF!=1,#REF!,"")</f>
        <v>#REF!</v>
      </c>
      <c r="S44" t="e">
        <f>IF($R44="","",IFERROR(IF(AVERAGEIFS(#REF!,#REF!,$R44,#REF!,"Q4",#REF!,2025)&gt;=4,"High",IF(AVERAGEIFS(#REF!,#REF!,$R44,#REF!,"Q4",#REF!,2025)&gt;=3,"Medium","Low")),""))</f>
        <v>#REF!</v>
      </c>
      <c r="T44" t="e">
        <f>IF($R44="","",IFERROR(IF(AVERAGEIFS(#REF!,#REF!,$R44)&gt;=4,"High",IF(AVERAGEIFS(#REF!,#REF!,$R44)&gt;=2.5,"Medium","Low")),""))</f>
        <v>#REF!</v>
      </c>
      <c r="U44" t="e">
        <f>IF(#REF!=1,#REF!,"")</f>
        <v>#REF!</v>
      </c>
    </row>
    <row r="45" spans="1:21" x14ac:dyDescent="0.3">
      <c r="A45" t="e">
        <f>#REF!</f>
        <v>#REF!</v>
      </c>
      <c r="B45" t="e">
        <f>#REF!</f>
        <v>#REF!</v>
      </c>
      <c r="C45" t="e">
        <f>#REF!</f>
        <v>#REF!</v>
      </c>
      <c r="D45" t="e">
        <f>IF(AND(#REF!="Q4",#REF!=2025,OR(#REF!="All",#REF!=#REF!)),#REF!,"")</f>
        <v>#REF!</v>
      </c>
      <c r="R45" t="e">
        <f>IF(#REF!=1,#REF!,"")</f>
        <v>#REF!</v>
      </c>
      <c r="S45" t="e">
        <f>IF($R45="","",IFERROR(IF(AVERAGEIFS(#REF!,#REF!,$R45,#REF!,"Q4",#REF!,2025)&gt;=4,"High",IF(AVERAGEIFS(#REF!,#REF!,$R45,#REF!,"Q4",#REF!,2025)&gt;=3,"Medium","Low")),""))</f>
        <v>#REF!</v>
      </c>
      <c r="T45" t="e">
        <f>IF($R45="","",IFERROR(IF(AVERAGEIFS(#REF!,#REF!,$R45)&gt;=4,"High",IF(AVERAGEIFS(#REF!,#REF!,$R45)&gt;=2.5,"Medium","Low")),""))</f>
        <v>#REF!</v>
      </c>
      <c r="U45" t="e">
        <f>IF(#REF!=1,#REF!,"")</f>
        <v>#REF!</v>
      </c>
    </row>
    <row r="46" spans="1:21" x14ac:dyDescent="0.3">
      <c r="A46" t="e">
        <f>#REF!</f>
        <v>#REF!</v>
      </c>
      <c r="B46" t="e">
        <f>#REF!</f>
        <v>#REF!</v>
      </c>
      <c r="C46" t="e">
        <f>#REF!</f>
        <v>#REF!</v>
      </c>
      <c r="D46" t="e">
        <f>IF(AND(#REF!="Q4",#REF!=2025,OR(#REF!="All",#REF!=#REF!)),#REF!,"")</f>
        <v>#REF!</v>
      </c>
      <c r="R46" t="e">
        <f>IF(#REF!=1,#REF!,"")</f>
        <v>#REF!</v>
      </c>
      <c r="S46" t="e">
        <f>IF($R46="","",IFERROR(IF(AVERAGEIFS(#REF!,#REF!,$R46,#REF!,"Q4",#REF!,2025)&gt;=4,"High",IF(AVERAGEIFS(#REF!,#REF!,$R46,#REF!,"Q4",#REF!,2025)&gt;=3,"Medium","Low")),""))</f>
        <v>#REF!</v>
      </c>
      <c r="T46" t="e">
        <f>IF($R46="","",IFERROR(IF(AVERAGEIFS(#REF!,#REF!,$R46)&gt;=4,"High",IF(AVERAGEIFS(#REF!,#REF!,$R46)&gt;=2.5,"Medium","Low")),""))</f>
        <v>#REF!</v>
      </c>
      <c r="U46" t="e">
        <f>IF(#REF!=1,#REF!,"")</f>
        <v>#REF!</v>
      </c>
    </row>
    <row r="47" spans="1:21" x14ac:dyDescent="0.3">
      <c r="A47" t="e">
        <f>#REF!</f>
        <v>#REF!</v>
      </c>
      <c r="B47" t="e">
        <f>#REF!</f>
        <v>#REF!</v>
      </c>
      <c r="C47" t="e">
        <f>#REF!</f>
        <v>#REF!</v>
      </c>
      <c r="D47" t="e">
        <f>IF(AND(#REF!="Q4",#REF!=2025,OR(#REF!="All",#REF!=#REF!)),#REF!,"")</f>
        <v>#REF!</v>
      </c>
      <c r="R47" t="e">
        <f>IF(#REF!=1,#REF!,"")</f>
        <v>#REF!</v>
      </c>
      <c r="S47" t="e">
        <f>IF($R47="","",IFERROR(IF(AVERAGEIFS(#REF!,#REF!,$R47,#REF!,"Q4",#REF!,2025)&gt;=4,"High",IF(AVERAGEIFS(#REF!,#REF!,$R47,#REF!,"Q4",#REF!,2025)&gt;=3,"Medium","Low")),""))</f>
        <v>#REF!</v>
      </c>
      <c r="T47" t="e">
        <f>IF($R47="","",IFERROR(IF(AVERAGEIFS(#REF!,#REF!,$R47)&gt;=4,"High",IF(AVERAGEIFS(#REF!,#REF!,$R47)&gt;=2.5,"Medium","Low")),""))</f>
        <v>#REF!</v>
      </c>
      <c r="U47" t="e">
        <f>IF(#REF!=1,#REF!,"")</f>
        <v>#REF!</v>
      </c>
    </row>
    <row r="48" spans="1:21" x14ac:dyDescent="0.3">
      <c r="A48" t="e">
        <f>#REF!</f>
        <v>#REF!</v>
      </c>
      <c r="B48" t="e">
        <f>#REF!</f>
        <v>#REF!</v>
      </c>
      <c r="C48" t="e">
        <f>#REF!</f>
        <v>#REF!</v>
      </c>
      <c r="D48" t="e">
        <f>IF(AND(#REF!="Q4",#REF!=2025,OR(#REF!="All",#REF!=#REF!)),#REF!,"")</f>
        <v>#REF!</v>
      </c>
      <c r="R48" t="e">
        <f>IF(#REF!=1,#REF!,"")</f>
        <v>#REF!</v>
      </c>
      <c r="S48" t="e">
        <f>IF($R48="","",IFERROR(IF(AVERAGEIFS(#REF!,#REF!,$R48,#REF!,"Q4",#REF!,2025)&gt;=4,"High",IF(AVERAGEIFS(#REF!,#REF!,$R48,#REF!,"Q4",#REF!,2025)&gt;=3,"Medium","Low")),""))</f>
        <v>#REF!</v>
      </c>
      <c r="T48" t="e">
        <f>IF($R48="","",IFERROR(IF(AVERAGEIFS(#REF!,#REF!,$R48)&gt;=4,"High",IF(AVERAGEIFS(#REF!,#REF!,$R48)&gt;=2.5,"Medium","Low")),""))</f>
        <v>#REF!</v>
      </c>
      <c r="U48" t="e">
        <f>IF(#REF!=1,#REF!,"")</f>
        <v>#REF!</v>
      </c>
    </row>
    <row r="49" spans="1:21" x14ac:dyDescent="0.3">
      <c r="A49" t="e">
        <f>#REF!</f>
        <v>#REF!</v>
      </c>
      <c r="B49" t="e">
        <f>#REF!</f>
        <v>#REF!</v>
      </c>
      <c r="C49" t="e">
        <f>#REF!</f>
        <v>#REF!</v>
      </c>
      <c r="D49" t="e">
        <f>IF(AND(#REF!="Q4",#REF!=2025,OR(#REF!="All",#REF!=#REF!)),#REF!,"")</f>
        <v>#REF!</v>
      </c>
      <c r="R49" t="e">
        <f>IF(#REF!=1,#REF!,"")</f>
        <v>#REF!</v>
      </c>
      <c r="S49" t="e">
        <f>IF($R49="","",IFERROR(IF(AVERAGEIFS(#REF!,#REF!,$R49,#REF!,"Q4",#REF!,2025)&gt;=4,"High",IF(AVERAGEIFS(#REF!,#REF!,$R49,#REF!,"Q4",#REF!,2025)&gt;=3,"Medium","Low")),""))</f>
        <v>#REF!</v>
      </c>
      <c r="T49" t="e">
        <f>IF($R49="","",IFERROR(IF(AVERAGEIFS(#REF!,#REF!,$R49)&gt;=4,"High",IF(AVERAGEIFS(#REF!,#REF!,$R49)&gt;=2.5,"Medium","Low")),""))</f>
        <v>#REF!</v>
      </c>
      <c r="U49" t="e">
        <f>IF(#REF!=1,#REF!,"")</f>
        <v>#REF!</v>
      </c>
    </row>
    <row r="50" spans="1:21" x14ac:dyDescent="0.3">
      <c r="A50" t="e">
        <f>#REF!</f>
        <v>#REF!</v>
      </c>
      <c r="B50" t="e">
        <f>#REF!</f>
        <v>#REF!</v>
      </c>
      <c r="C50" t="e">
        <f>#REF!</f>
        <v>#REF!</v>
      </c>
      <c r="D50" t="e">
        <f>IF(AND(#REF!="Q4",#REF!=2025,OR(#REF!="All",#REF!=#REF!)),#REF!,"")</f>
        <v>#REF!</v>
      </c>
      <c r="R50" t="e">
        <f>IF(#REF!=1,#REF!,"")</f>
        <v>#REF!</v>
      </c>
      <c r="S50" t="e">
        <f>IF($R50="","",IFERROR(IF(AVERAGEIFS(#REF!,#REF!,$R50,#REF!,"Q4",#REF!,2025)&gt;=4,"High",IF(AVERAGEIFS(#REF!,#REF!,$R50,#REF!,"Q4",#REF!,2025)&gt;=3,"Medium","Low")),""))</f>
        <v>#REF!</v>
      </c>
      <c r="T50" t="e">
        <f>IF($R50="","",IFERROR(IF(AVERAGEIFS(#REF!,#REF!,$R50)&gt;=4,"High",IF(AVERAGEIFS(#REF!,#REF!,$R50)&gt;=2.5,"Medium","Low")),""))</f>
        <v>#REF!</v>
      </c>
      <c r="U50" t="e">
        <f>IF(#REF!=1,#REF!,"")</f>
        <v>#REF!</v>
      </c>
    </row>
    <row r="51" spans="1:21" x14ac:dyDescent="0.3">
      <c r="A51" t="e">
        <f>#REF!</f>
        <v>#REF!</v>
      </c>
      <c r="B51" t="e">
        <f>#REF!</f>
        <v>#REF!</v>
      </c>
      <c r="C51" t="e">
        <f>#REF!</f>
        <v>#REF!</v>
      </c>
      <c r="D51" t="e">
        <f>IF(AND(#REF!="Q4",#REF!=2025,OR(#REF!="All",#REF!=#REF!)),#REF!,"")</f>
        <v>#REF!</v>
      </c>
      <c r="R51" t="e">
        <f>IF(#REF!=1,#REF!,"")</f>
        <v>#REF!</v>
      </c>
      <c r="S51" t="e">
        <f>IF($R51="","",IFERROR(IF(AVERAGEIFS(#REF!,#REF!,$R51,#REF!,"Q4",#REF!,2025)&gt;=4,"High",IF(AVERAGEIFS(#REF!,#REF!,$R51,#REF!,"Q4",#REF!,2025)&gt;=3,"Medium","Low")),""))</f>
        <v>#REF!</v>
      </c>
      <c r="T51" t="e">
        <f>IF($R51="","",IFERROR(IF(AVERAGEIFS(#REF!,#REF!,$R51)&gt;=4,"High",IF(AVERAGEIFS(#REF!,#REF!,$R51)&gt;=2.5,"Medium","Low")),""))</f>
        <v>#REF!</v>
      </c>
      <c r="U51" t="e">
        <f>IF(#REF!=1,#REF!,"")</f>
        <v>#REF!</v>
      </c>
    </row>
    <row r="52" spans="1:21" x14ac:dyDescent="0.3">
      <c r="A52" t="e">
        <f>#REF!</f>
        <v>#REF!</v>
      </c>
      <c r="B52" t="e">
        <f>#REF!</f>
        <v>#REF!</v>
      </c>
      <c r="C52" t="e">
        <f>#REF!</f>
        <v>#REF!</v>
      </c>
      <c r="D52" t="e">
        <f>IF(AND(#REF!="Q4",#REF!=2025,OR(#REF!="All",#REF!=#REF!)),#REF!,"")</f>
        <v>#REF!</v>
      </c>
      <c r="R52" t="e">
        <f>IF(#REF!=1,#REF!,"")</f>
        <v>#REF!</v>
      </c>
      <c r="S52" t="e">
        <f>IF($R52="","",IFERROR(IF(AVERAGEIFS(#REF!,#REF!,$R52,#REF!,"Q4",#REF!,2025)&gt;=4,"High",IF(AVERAGEIFS(#REF!,#REF!,$R52,#REF!,"Q4",#REF!,2025)&gt;=3,"Medium","Low")),""))</f>
        <v>#REF!</v>
      </c>
      <c r="T52" t="e">
        <f>IF($R52="","",IFERROR(IF(AVERAGEIFS(#REF!,#REF!,$R52)&gt;=4,"High",IF(AVERAGEIFS(#REF!,#REF!,$R52)&gt;=2.5,"Medium","Low")),""))</f>
        <v>#REF!</v>
      </c>
      <c r="U52" t="e">
        <f>IF(#REF!=1,#REF!,"")</f>
        <v>#REF!</v>
      </c>
    </row>
    <row r="53" spans="1:21" x14ac:dyDescent="0.3">
      <c r="A53" t="e">
        <f>#REF!</f>
        <v>#REF!</v>
      </c>
      <c r="B53" t="e">
        <f>#REF!</f>
        <v>#REF!</v>
      </c>
      <c r="C53" t="e">
        <f>#REF!</f>
        <v>#REF!</v>
      </c>
      <c r="D53" t="e">
        <f>IF(AND(#REF!="Q4",#REF!=2025,OR(#REF!="All",#REF!=#REF!)),#REF!,"")</f>
        <v>#REF!</v>
      </c>
      <c r="R53" t="e">
        <f>IF(#REF!=1,#REF!,"")</f>
        <v>#REF!</v>
      </c>
      <c r="S53" t="e">
        <f>IF($R53="","",IFERROR(IF(AVERAGEIFS(#REF!,#REF!,$R53,#REF!,"Q4",#REF!,2025)&gt;=4,"High",IF(AVERAGEIFS(#REF!,#REF!,$R53,#REF!,"Q4",#REF!,2025)&gt;=3,"Medium","Low")),""))</f>
        <v>#REF!</v>
      </c>
      <c r="T53" t="e">
        <f>IF($R53="","",IFERROR(IF(AVERAGEIFS(#REF!,#REF!,$R53)&gt;=4,"High",IF(AVERAGEIFS(#REF!,#REF!,$R53)&gt;=2.5,"Medium","Low")),""))</f>
        <v>#REF!</v>
      </c>
      <c r="U53" t="e">
        <f>IF(#REF!=1,#REF!,"")</f>
        <v>#REF!</v>
      </c>
    </row>
    <row r="54" spans="1:21" x14ac:dyDescent="0.3">
      <c r="A54" t="e">
        <f>#REF!</f>
        <v>#REF!</v>
      </c>
      <c r="B54" t="e">
        <f>#REF!</f>
        <v>#REF!</v>
      </c>
      <c r="C54" t="e">
        <f>#REF!</f>
        <v>#REF!</v>
      </c>
      <c r="D54" t="e">
        <f>IF(AND(#REF!="Q4",#REF!=2025,OR(#REF!="All",#REF!=#REF!)),#REF!,"")</f>
        <v>#REF!</v>
      </c>
      <c r="R54" t="e">
        <f>IF(#REF!=1,#REF!,"")</f>
        <v>#REF!</v>
      </c>
      <c r="S54" t="e">
        <f>IF($R54="","",IFERROR(IF(AVERAGEIFS(#REF!,#REF!,$R54,#REF!,"Q4",#REF!,2025)&gt;=4,"High",IF(AVERAGEIFS(#REF!,#REF!,$R54,#REF!,"Q4",#REF!,2025)&gt;=3,"Medium","Low")),""))</f>
        <v>#REF!</v>
      </c>
      <c r="T54" t="e">
        <f>IF($R54="","",IFERROR(IF(AVERAGEIFS(#REF!,#REF!,$R54)&gt;=4,"High",IF(AVERAGEIFS(#REF!,#REF!,$R54)&gt;=2.5,"Medium","Low")),""))</f>
        <v>#REF!</v>
      </c>
      <c r="U54" t="e">
        <f>IF(#REF!=1,#REF!,"")</f>
        <v>#REF!</v>
      </c>
    </row>
    <row r="55" spans="1:21" x14ac:dyDescent="0.3">
      <c r="A55" t="e">
        <f>#REF!</f>
        <v>#REF!</v>
      </c>
      <c r="B55" t="e">
        <f>#REF!</f>
        <v>#REF!</v>
      </c>
      <c r="C55" t="e">
        <f>#REF!</f>
        <v>#REF!</v>
      </c>
      <c r="D55" t="e">
        <f>IF(AND(#REF!="Q4",#REF!=2025,OR(#REF!="All",#REF!=#REF!)),#REF!,"")</f>
        <v>#REF!</v>
      </c>
      <c r="R55" t="e">
        <f>IF(#REF!=1,#REF!,"")</f>
        <v>#REF!</v>
      </c>
      <c r="S55" t="e">
        <f>IF($R55="","",IFERROR(IF(AVERAGEIFS(#REF!,#REF!,$R55,#REF!,"Q4",#REF!,2025)&gt;=4,"High",IF(AVERAGEIFS(#REF!,#REF!,$R55,#REF!,"Q4",#REF!,2025)&gt;=3,"Medium","Low")),""))</f>
        <v>#REF!</v>
      </c>
      <c r="T55" t="e">
        <f>IF($R55="","",IFERROR(IF(AVERAGEIFS(#REF!,#REF!,$R55)&gt;=4,"High",IF(AVERAGEIFS(#REF!,#REF!,$R55)&gt;=2.5,"Medium","Low")),""))</f>
        <v>#REF!</v>
      </c>
      <c r="U55" t="e">
        <f>IF(#REF!=1,#REF!,"")</f>
        <v>#REF!</v>
      </c>
    </row>
    <row r="56" spans="1:21" x14ac:dyDescent="0.3">
      <c r="A56" t="e">
        <f>#REF!</f>
        <v>#REF!</v>
      </c>
      <c r="B56" t="e">
        <f>#REF!</f>
        <v>#REF!</v>
      </c>
      <c r="C56" t="e">
        <f>#REF!</f>
        <v>#REF!</v>
      </c>
      <c r="D56" t="e">
        <f>IF(AND(#REF!="Q4",#REF!=2025,OR(#REF!="All",#REF!=#REF!)),#REF!,"")</f>
        <v>#REF!</v>
      </c>
      <c r="R56" t="e">
        <f>IF(#REF!=1,#REF!,"")</f>
        <v>#REF!</v>
      </c>
      <c r="S56" t="e">
        <f>IF($R56="","",IFERROR(IF(AVERAGEIFS(#REF!,#REF!,$R56,#REF!,"Q4",#REF!,2025)&gt;=4,"High",IF(AVERAGEIFS(#REF!,#REF!,$R56,#REF!,"Q4",#REF!,2025)&gt;=3,"Medium","Low")),""))</f>
        <v>#REF!</v>
      </c>
      <c r="T56" t="e">
        <f>IF($R56="","",IFERROR(IF(AVERAGEIFS(#REF!,#REF!,$R56)&gt;=4,"High",IF(AVERAGEIFS(#REF!,#REF!,$R56)&gt;=2.5,"Medium","Low")),""))</f>
        <v>#REF!</v>
      </c>
      <c r="U56" t="e">
        <f>IF(#REF!=1,#REF!,"")</f>
        <v>#REF!</v>
      </c>
    </row>
    <row r="57" spans="1:21" x14ac:dyDescent="0.3">
      <c r="A57" t="e">
        <f>#REF!</f>
        <v>#REF!</v>
      </c>
      <c r="B57" t="e">
        <f>#REF!</f>
        <v>#REF!</v>
      </c>
      <c r="C57" t="e">
        <f>#REF!</f>
        <v>#REF!</v>
      </c>
      <c r="D57" t="e">
        <f>IF(AND(#REF!="Q4",#REF!=2025,OR(#REF!="All",#REF!=#REF!)),#REF!,"")</f>
        <v>#REF!</v>
      </c>
      <c r="R57" t="e">
        <f>IF(#REF!=1,#REF!,"")</f>
        <v>#REF!</v>
      </c>
      <c r="S57" t="e">
        <f>IF($R57="","",IFERROR(IF(AVERAGEIFS(#REF!,#REF!,$R57,#REF!,"Q4",#REF!,2025)&gt;=4,"High",IF(AVERAGEIFS(#REF!,#REF!,$R57,#REF!,"Q4",#REF!,2025)&gt;=3,"Medium","Low")),""))</f>
        <v>#REF!</v>
      </c>
      <c r="T57" t="e">
        <f>IF($R57="","",IFERROR(IF(AVERAGEIFS(#REF!,#REF!,$R57)&gt;=4,"High",IF(AVERAGEIFS(#REF!,#REF!,$R57)&gt;=2.5,"Medium","Low")),""))</f>
        <v>#REF!</v>
      </c>
      <c r="U57" t="e">
        <f>IF(#REF!=1,#REF!,"")</f>
        <v>#REF!</v>
      </c>
    </row>
    <row r="58" spans="1:21" x14ac:dyDescent="0.3">
      <c r="A58" t="e">
        <f>#REF!</f>
        <v>#REF!</v>
      </c>
      <c r="B58" t="e">
        <f>#REF!</f>
        <v>#REF!</v>
      </c>
      <c r="C58" t="e">
        <f>#REF!</f>
        <v>#REF!</v>
      </c>
      <c r="D58" t="e">
        <f>IF(AND(#REF!="Q4",#REF!=2025,OR(#REF!="All",#REF!=#REF!)),#REF!,"")</f>
        <v>#REF!</v>
      </c>
      <c r="R58" t="e">
        <f>IF(#REF!=1,#REF!,"")</f>
        <v>#REF!</v>
      </c>
      <c r="S58" t="e">
        <f>IF($R58="","",IFERROR(IF(AVERAGEIFS(#REF!,#REF!,$R58,#REF!,"Q4",#REF!,2025)&gt;=4,"High",IF(AVERAGEIFS(#REF!,#REF!,$R58,#REF!,"Q4",#REF!,2025)&gt;=3,"Medium","Low")),""))</f>
        <v>#REF!</v>
      </c>
      <c r="T58" t="e">
        <f>IF($R58="","",IFERROR(IF(AVERAGEIFS(#REF!,#REF!,$R58)&gt;=4,"High",IF(AVERAGEIFS(#REF!,#REF!,$R58)&gt;=2.5,"Medium","Low")),""))</f>
        <v>#REF!</v>
      </c>
      <c r="U58" t="e">
        <f>IF(#REF!=1,#REF!,"")</f>
        <v>#REF!</v>
      </c>
    </row>
    <row r="59" spans="1:21" x14ac:dyDescent="0.3">
      <c r="A59" t="e">
        <f>#REF!</f>
        <v>#REF!</v>
      </c>
      <c r="B59" t="e">
        <f>#REF!</f>
        <v>#REF!</v>
      </c>
      <c r="C59" t="e">
        <f>#REF!</f>
        <v>#REF!</v>
      </c>
      <c r="D59" t="e">
        <f>IF(AND(#REF!="Q4",#REF!=2025,OR(#REF!="All",#REF!=#REF!)),#REF!,"")</f>
        <v>#REF!</v>
      </c>
      <c r="R59" t="e">
        <f>IF(#REF!=1,#REF!,"")</f>
        <v>#REF!</v>
      </c>
      <c r="S59" t="e">
        <f>IF($R59="","",IFERROR(IF(AVERAGEIFS(#REF!,#REF!,$R59,#REF!,"Q4",#REF!,2025)&gt;=4,"High",IF(AVERAGEIFS(#REF!,#REF!,$R59,#REF!,"Q4",#REF!,2025)&gt;=3,"Medium","Low")),""))</f>
        <v>#REF!</v>
      </c>
      <c r="T59" t="e">
        <f>IF($R59="","",IFERROR(IF(AVERAGEIFS(#REF!,#REF!,$R59)&gt;=4,"High",IF(AVERAGEIFS(#REF!,#REF!,$R59)&gt;=2.5,"Medium","Low")),""))</f>
        <v>#REF!</v>
      </c>
      <c r="U59" t="e">
        <f>IF(#REF!=1,#REF!,"")</f>
        <v>#REF!</v>
      </c>
    </row>
    <row r="60" spans="1:21" x14ac:dyDescent="0.3">
      <c r="A60" t="e">
        <f>#REF!</f>
        <v>#REF!</v>
      </c>
      <c r="B60" t="e">
        <f>#REF!</f>
        <v>#REF!</v>
      </c>
      <c r="C60" t="e">
        <f>#REF!</f>
        <v>#REF!</v>
      </c>
      <c r="D60" t="e">
        <f>IF(AND(#REF!="Q4",#REF!=2025,OR(#REF!="All",#REF!=#REF!)),#REF!,"")</f>
        <v>#REF!</v>
      </c>
      <c r="R60" t="e">
        <f>IF(#REF!=1,#REF!,"")</f>
        <v>#REF!</v>
      </c>
      <c r="S60" t="e">
        <f>IF($R60="","",IFERROR(IF(AVERAGEIFS(#REF!,#REF!,$R60,#REF!,"Q4",#REF!,2025)&gt;=4,"High",IF(AVERAGEIFS(#REF!,#REF!,$R60,#REF!,"Q4",#REF!,2025)&gt;=3,"Medium","Low")),""))</f>
        <v>#REF!</v>
      </c>
      <c r="T60" t="e">
        <f>IF($R60="","",IFERROR(IF(AVERAGEIFS(#REF!,#REF!,$R60)&gt;=4,"High",IF(AVERAGEIFS(#REF!,#REF!,$R60)&gt;=2.5,"Medium","Low")),""))</f>
        <v>#REF!</v>
      </c>
      <c r="U60" t="e">
        <f>IF(#REF!=1,#REF!,"")</f>
        <v>#REF!</v>
      </c>
    </row>
    <row r="61" spans="1:21" x14ac:dyDescent="0.3">
      <c r="A61" t="e">
        <f>#REF!</f>
        <v>#REF!</v>
      </c>
      <c r="B61" t="e">
        <f>#REF!</f>
        <v>#REF!</v>
      </c>
      <c r="C61" t="e">
        <f>#REF!</f>
        <v>#REF!</v>
      </c>
      <c r="D61" t="e">
        <f>IF(AND(#REF!="Q4",#REF!=2025,OR(#REF!="All",#REF!=#REF!)),#REF!,"")</f>
        <v>#REF!</v>
      </c>
      <c r="R61" t="e">
        <f>IF(#REF!=1,#REF!,"")</f>
        <v>#REF!</v>
      </c>
      <c r="S61" t="e">
        <f>IF($R61="","",IFERROR(IF(AVERAGEIFS(#REF!,#REF!,$R61,#REF!,"Q4",#REF!,2025)&gt;=4,"High",IF(AVERAGEIFS(#REF!,#REF!,$R61,#REF!,"Q4",#REF!,2025)&gt;=3,"Medium","Low")),""))</f>
        <v>#REF!</v>
      </c>
      <c r="T61" t="e">
        <f>IF($R61="","",IFERROR(IF(AVERAGEIFS(#REF!,#REF!,$R61)&gt;=4,"High",IF(AVERAGEIFS(#REF!,#REF!,$R61)&gt;=2.5,"Medium","Low")),""))</f>
        <v>#REF!</v>
      </c>
      <c r="U61" t="e">
        <f>IF(#REF!=1,#REF!,"")</f>
        <v>#REF!</v>
      </c>
    </row>
    <row r="62" spans="1:21" x14ac:dyDescent="0.3">
      <c r="A62" t="e">
        <f>#REF!</f>
        <v>#REF!</v>
      </c>
      <c r="B62" t="e">
        <f>#REF!</f>
        <v>#REF!</v>
      </c>
      <c r="C62" t="e">
        <f>#REF!</f>
        <v>#REF!</v>
      </c>
      <c r="D62" t="e">
        <f>IF(AND(#REF!="Q4",#REF!=2025,OR(#REF!="All",#REF!=#REF!)),#REF!,"")</f>
        <v>#REF!</v>
      </c>
      <c r="R62" t="e">
        <f>IF(#REF!=1,#REF!,"")</f>
        <v>#REF!</v>
      </c>
      <c r="S62" t="e">
        <f>IF($R62="","",IFERROR(IF(AVERAGEIFS(#REF!,#REF!,$R62,#REF!,"Q4",#REF!,2025)&gt;=4,"High",IF(AVERAGEIFS(#REF!,#REF!,$R62,#REF!,"Q4",#REF!,2025)&gt;=3,"Medium","Low")),""))</f>
        <v>#REF!</v>
      </c>
      <c r="T62" t="e">
        <f>IF($R62="","",IFERROR(IF(AVERAGEIFS(#REF!,#REF!,$R62)&gt;=4,"High",IF(AVERAGEIFS(#REF!,#REF!,$R62)&gt;=2.5,"Medium","Low")),""))</f>
        <v>#REF!</v>
      </c>
      <c r="U62" t="e">
        <f>IF(#REF!=1,#REF!,"")</f>
        <v>#REF!</v>
      </c>
    </row>
    <row r="63" spans="1:21" x14ac:dyDescent="0.3">
      <c r="A63" t="e">
        <f>#REF!</f>
        <v>#REF!</v>
      </c>
      <c r="B63" t="e">
        <f>#REF!</f>
        <v>#REF!</v>
      </c>
      <c r="C63" t="e">
        <f>#REF!</f>
        <v>#REF!</v>
      </c>
      <c r="D63" t="e">
        <f>IF(AND(#REF!="Q4",#REF!=2025,OR(#REF!="All",#REF!=#REF!)),#REF!,"")</f>
        <v>#REF!</v>
      </c>
      <c r="R63" t="e">
        <f>IF(#REF!=1,#REF!,"")</f>
        <v>#REF!</v>
      </c>
      <c r="S63" t="e">
        <f>IF($R63="","",IFERROR(IF(AVERAGEIFS(#REF!,#REF!,$R63,#REF!,"Q4",#REF!,2025)&gt;=4,"High",IF(AVERAGEIFS(#REF!,#REF!,$R63,#REF!,"Q4",#REF!,2025)&gt;=3,"Medium","Low")),""))</f>
        <v>#REF!</v>
      </c>
      <c r="T63" t="e">
        <f>IF($R63="","",IFERROR(IF(AVERAGEIFS(#REF!,#REF!,$R63)&gt;=4,"High",IF(AVERAGEIFS(#REF!,#REF!,$R63)&gt;=2.5,"Medium","Low")),""))</f>
        <v>#REF!</v>
      </c>
      <c r="U63" t="e">
        <f>IF(#REF!=1,#REF!,"")</f>
        <v>#REF!</v>
      </c>
    </row>
    <row r="64" spans="1:21" x14ac:dyDescent="0.3">
      <c r="A64" t="e">
        <f>#REF!</f>
        <v>#REF!</v>
      </c>
      <c r="B64" t="e">
        <f>#REF!</f>
        <v>#REF!</v>
      </c>
      <c r="C64" t="e">
        <f>#REF!</f>
        <v>#REF!</v>
      </c>
      <c r="D64" t="e">
        <f>IF(AND(#REF!="Q4",#REF!=2025,OR(#REF!="All",#REF!=#REF!)),#REF!,"")</f>
        <v>#REF!</v>
      </c>
      <c r="R64" t="e">
        <f>IF(#REF!=1,#REF!,"")</f>
        <v>#REF!</v>
      </c>
      <c r="S64" t="e">
        <f>IF($R64="","",IFERROR(IF(AVERAGEIFS(#REF!,#REF!,$R64,#REF!,"Q4",#REF!,2025)&gt;=4,"High",IF(AVERAGEIFS(#REF!,#REF!,$R64,#REF!,"Q4",#REF!,2025)&gt;=3,"Medium","Low")),""))</f>
        <v>#REF!</v>
      </c>
      <c r="T64" t="e">
        <f>IF($R64="","",IFERROR(IF(AVERAGEIFS(#REF!,#REF!,$R64)&gt;=4,"High",IF(AVERAGEIFS(#REF!,#REF!,$R64)&gt;=2.5,"Medium","Low")),""))</f>
        <v>#REF!</v>
      </c>
      <c r="U64" t="e">
        <f>IF(#REF!=1,#REF!,"")</f>
        <v>#REF!</v>
      </c>
    </row>
    <row r="65" spans="1:21" x14ac:dyDescent="0.3">
      <c r="A65" t="e">
        <f>#REF!</f>
        <v>#REF!</v>
      </c>
      <c r="B65" t="e">
        <f>#REF!</f>
        <v>#REF!</v>
      </c>
      <c r="C65" t="e">
        <f>#REF!</f>
        <v>#REF!</v>
      </c>
      <c r="D65" t="e">
        <f>IF(AND(#REF!="Q4",#REF!=2025,OR(#REF!="All",#REF!=#REF!)),#REF!,"")</f>
        <v>#REF!</v>
      </c>
      <c r="R65" t="e">
        <f>IF(#REF!=1,#REF!,"")</f>
        <v>#REF!</v>
      </c>
      <c r="S65" t="e">
        <f>IF($R65="","",IFERROR(IF(AVERAGEIFS(#REF!,#REF!,$R65,#REF!,"Q4",#REF!,2025)&gt;=4,"High",IF(AVERAGEIFS(#REF!,#REF!,$R65,#REF!,"Q4",#REF!,2025)&gt;=3,"Medium","Low")),""))</f>
        <v>#REF!</v>
      </c>
      <c r="T65" t="e">
        <f>IF($R65="","",IFERROR(IF(AVERAGEIFS(#REF!,#REF!,$R65)&gt;=4,"High",IF(AVERAGEIFS(#REF!,#REF!,$R65)&gt;=2.5,"Medium","Low")),""))</f>
        <v>#REF!</v>
      </c>
      <c r="U65" t="e">
        <f>IF(#REF!=1,#REF!,"")</f>
        <v>#REF!</v>
      </c>
    </row>
    <row r="66" spans="1:21" x14ac:dyDescent="0.3">
      <c r="A66" t="e">
        <f>#REF!</f>
        <v>#REF!</v>
      </c>
      <c r="B66" t="e">
        <f>#REF!</f>
        <v>#REF!</v>
      </c>
      <c r="C66" t="e">
        <f>#REF!</f>
        <v>#REF!</v>
      </c>
      <c r="D66" t="e">
        <f>IF(AND(#REF!="Q4",#REF!=2025,OR(#REF!="All",#REF!=#REF!)),#REF!,"")</f>
        <v>#REF!</v>
      </c>
      <c r="R66" t="e">
        <f>IF(#REF!=1,#REF!,"")</f>
        <v>#REF!</v>
      </c>
      <c r="S66" t="e">
        <f>IF($R66="","",IFERROR(IF(AVERAGEIFS(#REF!,#REF!,$R66,#REF!,"Q4",#REF!,2025)&gt;=4,"High",IF(AVERAGEIFS(#REF!,#REF!,$R66,#REF!,"Q4",#REF!,2025)&gt;=3,"Medium","Low")),""))</f>
        <v>#REF!</v>
      </c>
      <c r="T66" t="e">
        <f>IF($R66="","",IFERROR(IF(AVERAGEIFS(#REF!,#REF!,$R66)&gt;=4,"High",IF(AVERAGEIFS(#REF!,#REF!,$R66)&gt;=2.5,"Medium","Low")),""))</f>
        <v>#REF!</v>
      </c>
      <c r="U66" t="e">
        <f>IF(#REF!=1,#REF!,"")</f>
        <v>#REF!</v>
      </c>
    </row>
    <row r="67" spans="1:21" x14ac:dyDescent="0.3">
      <c r="A67" t="e">
        <f>#REF!</f>
        <v>#REF!</v>
      </c>
      <c r="B67" t="e">
        <f>#REF!</f>
        <v>#REF!</v>
      </c>
      <c r="C67" t="e">
        <f>#REF!</f>
        <v>#REF!</v>
      </c>
      <c r="D67" t="e">
        <f>IF(AND(#REF!="Q4",#REF!=2025,OR(#REF!="All",#REF!=#REF!)),#REF!,"")</f>
        <v>#REF!</v>
      </c>
      <c r="R67" t="e">
        <f>IF(#REF!=1,#REF!,"")</f>
        <v>#REF!</v>
      </c>
      <c r="S67" t="e">
        <f>IF($R67="","",IFERROR(IF(AVERAGEIFS(#REF!,#REF!,$R67,#REF!,"Q4",#REF!,2025)&gt;=4,"High",IF(AVERAGEIFS(#REF!,#REF!,$R67,#REF!,"Q4",#REF!,2025)&gt;=3,"Medium","Low")),""))</f>
        <v>#REF!</v>
      </c>
      <c r="T67" t="e">
        <f>IF($R67="","",IFERROR(IF(AVERAGEIFS(#REF!,#REF!,$R67)&gt;=4,"High",IF(AVERAGEIFS(#REF!,#REF!,$R67)&gt;=2.5,"Medium","Low")),""))</f>
        <v>#REF!</v>
      </c>
      <c r="U67" t="e">
        <f>IF(#REF!=1,#REF!,"")</f>
        <v>#REF!</v>
      </c>
    </row>
    <row r="68" spans="1:21" x14ac:dyDescent="0.3">
      <c r="A68" t="e">
        <f>#REF!</f>
        <v>#REF!</v>
      </c>
      <c r="B68" t="e">
        <f>#REF!</f>
        <v>#REF!</v>
      </c>
      <c r="C68" t="e">
        <f>#REF!</f>
        <v>#REF!</v>
      </c>
      <c r="D68" t="e">
        <f>IF(AND(#REF!="Q4",#REF!=2025,OR(#REF!="All",#REF!=#REF!)),#REF!,"")</f>
        <v>#REF!</v>
      </c>
      <c r="R68" t="e">
        <f>IF(#REF!=1,#REF!,"")</f>
        <v>#REF!</v>
      </c>
      <c r="S68" t="e">
        <f>IF($R68="","",IFERROR(IF(AVERAGEIFS(#REF!,#REF!,$R68,#REF!,"Q4",#REF!,2025)&gt;=4,"High",IF(AVERAGEIFS(#REF!,#REF!,$R68,#REF!,"Q4",#REF!,2025)&gt;=3,"Medium","Low")),""))</f>
        <v>#REF!</v>
      </c>
      <c r="T68" t="e">
        <f>IF($R68="","",IFERROR(IF(AVERAGEIFS(#REF!,#REF!,$R68)&gt;=4,"High",IF(AVERAGEIFS(#REF!,#REF!,$R68)&gt;=2.5,"Medium","Low")),""))</f>
        <v>#REF!</v>
      </c>
      <c r="U68" t="e">
        <f>IF(#REF!=1,#REF!,"")</f>
        <v>#REF!</v>
      </c>
    </row>
    <row r="69" spans="1:21" x14ac:dyDescent="0.3">
      <c r="A69" t="e">
        <f>#REF!</f>
        <v>#REF!</v>
      </c>
      <c r="B69" t="e">
        <f>#REF!</f>
        <v>#REF!</v>
      </c>
      <c r="C69" t="e">
        <f>#REF!</f>
        <v>#REF!</v>
      </c>
      <c r="D69" t="e">
        <f>IF(AND(#REF!="Q4",#REF!=2025,OR(#REF!="All",#REF!=#REF!)),#REF!,"")</f>
        <v>#REF!</v>
      </c>
      <c r="R69" t="e">
        <f>IF(#REF!=1,#REF!,"")</f>
        <v>#REF!</v>
      </c>
      <c r="S69" t="e">
        <f>IF($R69="","",IFERROR(IF(AVERAGEIFS(#REF!,#REF!,$R69,#REF!,"Q4",#REF!,2025)&gt;=4,"High",IF(AVERAGEIFS(#REF!,#REF!,$R69,#REF!,"Q4",#REF!,2025)&gt;=3,"Medium","Low")),""))</f>
        <v>#REF!</v>
      </c>
      <c r="T69" t="e">
        <f>IF($R69="","",IFERROR(IF(AVERAGEIFS(#REF!,#REF!,$R69)&gt;=4,"High",IF(AVERAGEIFS(#REF!,#REF!,$R69)&gt;=2.5,"Medium","Low")),""))</f>
        <v>#REF!</v>
      </c>
      <c r="U69" t="e">
        <f>IF(#REF!=1,#REF!,"")</f>
        <v>#REF!</v>
      </c>
    </row>
    <row r="70" spans="1:21" x14ac:dyDescent="0.3">
      <c r="A70" t="e">
        <f>#REF!</f>
        <v>#REF!</v>
      </c>
      <c r="B70" t="e">
        <f>#REF!</f>
        <v>#REF!</v>
      </c>
      <c r="C70" t="e">
        <f>#REF!</f>
        <v>#REF!</v>
      </c>
      <c r="D70" t="e">
        <f>IF(AND(#REF!="Q4",#REF!=2025,OR(#REF!="All",#REF!=#REF!)),#REF!,"")</f>
        <v>#REF!</v>
      </c>
      <c r="R70" t="e">
        <f>IF(#REF!=1,#REF!,"")</f>
        <v>#REF!</v>
      </c>
      <c r="S70" t="e">
        <f>IF($R70="","",IFERROR(IF(AVERAGEIFS(#REF!,#REF!,$R70,#REF!,"Q4",#REF!,2025)&gt;=4,"High",IF(AVERAGEIFS(#REF!,#REF!,$R70,#REF!,"Q4",#REF!,2025)&gt;=3,"Medium","Low")),""))</f>
        <v>#REF!</v>
      </c>
      <c r="T70" t="e">
        <f>IF($R70="","",IFERROR(IF(AVERAGEIFS(#REF!,#REF!,$R70)&gt;=4,"High",IF(AVERAGEIFS(#REF!,#REF!,$R70)&gt;=2.5,"Medium","Low")),""))</f>
        <v>#REF!</v>
      </c>
      <c r="U70" t="e">
        <f>IF(#REF!=1,#REF!,"")</f>
        <v>#REF!</v>
      </c>
    </row>
    <row r="71" spans="1:21" x14ac:dyDescent="0.3">
      <c r="A71" t="e">
        <f>#REF!</f>
        <v>#REF!</v>
      </c>
      <c r="B71" t="e">
        <f>#REF!</f>
        <v>#REF!</v>
      </c>
      <c r="C71" t="e">
        <f>#REF!</f>
        <v>#REF!</v>
      </c>
      <c r="D71" t="e">
        <f>IF(AND(#REF!="Q4",#REF!=2025,OR(#REF!="All",#REF!=#REF!)),#REF!,"")</f>
        <v>#REF!</v>
      </c>
      <c r="R71" t="e">
        <f>IF(#REF!=1,#REF!,"")</f>
        <v>#REF!</v>
      </c>
      <c r="S71" t="e">
        <f>IF($R71="","",IFERROR(IF(AVERAGEIFS(#REF!,#REF!,$R71,#REF!,"Q4",#REF!,2025)&gt;=4,"High",IF(AVERAGEIFS(#REF!,#REF!,$R71,#REF!,"Q4",#REF!,2025)&gt;=3,"Medium","Low")),""))</f>
        <v>#REF!</v>
      </c>
      <c r="T71" t="e">
        <f>IF($R71="","",IFERROR(IF(AVERAGEIFS(#REF!,#REF!,$R71)&gt;=4,"High",IF(AVERAGEIFS(#REF!,#REF!,$R71)&gt;=2.5,"Medium","Low")),""))</f>
        <v>#REF!</v>
      </c>
      <c r="U71" t="e">
        <f>IF(#REF!=1,#REF!,"")</f>
        <v>#REF!</v>
      </c>
    </row>
    <row r="72" spans="1:21" x14ac:dyDescent="0.3">
      <c r="A72" t="e">
        <f>#REF!</f>
        <v>#REF!</v>
      </c>
      <c r="B72" t="e">
        <f>#REF!</f>
        <v>#REF!</v>
      </c>
      <c r="C72" t="e">
        <f>#REF!</f>
        <v>#REF!</v>
      </c>
      <c r="D72" t="e">
        <f>IF(AND(#REF!="Q4",#REF!=2025,OR(#REF!="All",#REF!=#REF!)),#REF!,"")</f>
        <v>#REF!</v>
      </c>
      <c r="R72" t="e">
        <f>IF(#REF!=1,#REF!,"")</f>
        <v>#REF!</v>
      </c>
      <c r="S72" t="e">
        <f>IF($R72="","",IFERROR(IF(AVERAGEIFS(#REF!,#REF!,$R72,#REF!,"Q4",#REF!,2025)&gt;=4,"High",IF(AVERAGEIFS(#REF!,#REF!,$R72,#REF!,"Q4",#REF!,2025)&gt;=3,"Medium","Low")),""))</f>
        <v>#REF!</v>
      </c>
      <c r="T72" t="e">
        <f>IF($R72="","",IFERROR(IF(AVERAGEIFS(#REF!,#REF!,$R72)&gt;=4,"High",IF(AVERAGEIFS(#REF!,#REF!,$R72)&gt;=2.5,"Medium","Low")),""))</f>
        <v>#REF!</v>
      </c>
      <c r="U72" t="e">
        <f>IF(#REF!=1,#REF!,"")</f>
        <v>#REF!</v>
      </c>
    </row>
    <row r="73" spans="1:21" x14ac:dyDescent="0.3">
      <c r="A73" t="e">
        <f>#REF!</f>
        <v>#REF!</v>
      </c>
      <c r="B73" t="e">
        <f>#REF!</f>
        <v>#REF!</v>
      </c>
      <c r="C73" t="e">
        <f>#REF!</f>
        <v>#REF!</v>
      </c>
      <c r="D73" t="e">
        <f>IF(AND(#REF!="Q4",#REF!=2025,OR(#REF!="All",#REF!=#REF!)),#REF!,"")</f>
        <v>#REF!</v>
      </c>
      <c r="R73" t="e">
        <f>IF(#REF!=1,#REF!,"")</f>
        <v>#REF!</v>
      </c>
      <c r="S73" t="e">
        <f>IF($R73="","",IFERROR(IF(AVERAGEIFS(#REF!,#REF!,$R73,#REF!,"Q4",#REF!,2025)&gt;=4,"High",IF(AVERAGEIFS(#REF!,#REF!,$R73,#REF!,"Q4",#REF!,2025)&gt;=3,"Medium","Low")),""))</f>
        <v>#REF!</v>
      </c>
      <c r="T73" t="e">
        <f>IF($R73="","",IFERROR(IF(AVERAGEIFS(#REF!,#REF!,$R73)&gt;=4,"High",IF(AVERAGEIFS(#REF!,#REF!,$R73)&gt;=2.5,"Medium","Low")),""))</f>
        <v>#REF!</v>
      </c>
      <c r="U73" t="e">
        <f>IF(#REF!=1,#REF!,"")</f>
        <v>#REF!</v>
      </c>
    </row>
    <row r="74" spans="1:21" x14ac:dyDescent="0.3">
      <c r="A74" t="e">
        <f>#REF!</f>
        <v>#REF!</v>
      </c>
      <c r="B74" t="e">
        <f>#REF!</f>
        <v>#REF!</v>
      </c>
      <c r="C74" t="e">
        <f>#REF!</f>
        <v>#REF!</v>
      </c>
      <c r="D74" t="e">
        <f>IF(AND(#REF!="Q4",#REF!=2025,OR(#REF!="All",#REF!=#REF!)),#REF!,"")</f>
        <v>#REF!</v>
      </c>
      <c r="R74" t="e">
        <f>IF(#REF!=1,#REF!,"")</f>
        <v>#REF!</v>
      </c>
      <c r="S74" t="e">
        <f>IF($R74="","",IFERROR(IF(AVERAGEIFS(#REF!,#REF!,$R74,#REF!,"Q4",#REF!,2025)&gt;=4,"High",IF(AVERAGEIFS(#REF!,#REF!,$R74,#REF!,"Q4",#REF!,2025)&gt;=3,"Medium","Low")),""))</f>
        <v>#REF!</v>
      </c>
      <c r="T74" t="e">
        <f>IF($R74="","",IFERROR(IF(AVERAGEIFS(#REF!,#REF!,$R74)&gt;=4,"High",IF(AVERAGEIFS(#REF!,#REF!,$R74)&gt;=2.5,"Medium","Low")),""))</f>
        <v>#REF!</v>
      </c>
      <c r="U74" t="e">
        <f>IF(#REF!=1,#REF!,"")</f>
        <v>#REF!</v>
      </c>
    </row>
    <row r="75" spans="1:21" x14ac:dyDescent="0.3">
      <c r="A75" t="e">
        <f>#REF!</f>
        <v>#REF!</v>
      </c>
      <c r="B75" t="e">
        <f>#REF!</f>
        <v>#REF!</v>
      </c>
      <c r="C75" t="e">
        <f>#REF!</f>
        <v>#REF!</v>
      </c>
      <c r="D75" t="e">
        <f>IF(AND(#REF!="Q4",#REF!=2025,OR(#REF!="All",#REF!=#REF!)),#REF!,"")</f>
        <v>#REF!</v>
      </c>
    </row>
    <row r="76" spans="1:21" x14ac:dyDescent="0.3">
      <c r="A76" t="e">
        <f>#REF!</f>
        <v>#REF!</v>
      </c>
      <c r="B76" t="e">
        <f>#REF!</f>
        <v>#REF!</v>
      </c>
      <c r="C76" t="e">
        <f>#REF!</f>
        <v>#REF!</v>
      </c>
      <c r="D76" t="e">
        <f>IF(AND(#REF!="Q4",#REF!=2025,OR(#REF!="All",#REF!=#REF!)),#REF!,"")</f>
        <v>#REF!</v>
      </c>
    </row>
    <row r="77" spans="1:21" x14ac:dyDescent="0.3">
      <c r="A77" t="e">
        <f>#REF!</f>
        <v>#REF!</v>
      </c>
      <c r="B77" t="e">
        <f>#REF!</f>
        <v>#REF!</v>
      </c>
      <c r="C77" t="e">
        <f>#REF!</f>
        <v>#REF!</v>
      </c>
      <c r="D77" t="e">
        <f>IF(AND(#REF!="Q4",#REF!=2025,OR(#REF!="All",#REF!=#REF!)),#REF!,"")</f>
        <v>#REF!</v>
      </c>
    </row>
    <row r="78" spans="1:21" x14ac:dyDescent="0.3">
      <c r="A78" t="e">
        <f>#REF!</f>
        <v>#REF!</v>
      </c>
      <c r="B78" t="e">
        <f>#REF!</f>
        <v>#REF!</v>
      </c>
      <c r="C78" t="e">
        <f>#REF!</f>
        <v>#REF!</v>
      </c>
      <c r="D78" t="e">
        <f>IF(AND(#REF!="Q4",#REF!=2025,OR(#REF!="All",#REF!=#REF!)),#REF!,"")</f>
        <v>#REF!</v>
      </c>
    </row>
    <row r="79" spans="1:21" x14ac:dyDescent="0.3">
      <c r="A79" t="e">
        <f>#REF!</f>
        <v>#REF!</v>
      </c>
      <c r="B79" t="e">
        <f>#REF!</f>
        <v>#REF!</v>
      </c>
      <c r="C79" t="e">
        <f>#REF!</f>
        <v>#REF!</v>
      </c>
      <c r="D79" t="e">
        <f>IF(AND(#REF!="Q4",#REF!=2025,OR(#REF!="All",#REF!=#REF!)),#REF!,"")</f>
        <v>#REF!</v>
      </c>
    </row>
    <row r="80" spans="1:21" x14ac:dyDescent="0.3">
      <c r="A80" t="e">
        <f>#REF!</f>
        <v>#REF!</v>
      </c>
      <c r="B80" t="e">
        <f>#REF!</f>
        <v>#REF!</v>
      </c>
      <c r="C80" t="e">
        <f>#REF!</f>
        <v>#REF!</v>
      </c>
      <c r="D80" t="e">
        <f>IF(AND(#REF!="Q4",#REF!=2025,OR(#REF!="All",#REF!=#REF!)),#REF!,"")</f>
        <v>#REF!</v>
      </c>
    </row>
    <row r="81" spans="1:4" x14ac:dyDescent="0.3">
      <c r="A81" t="e">
        <f>#REF!</f>
        <v>#REF!</v>
      </c>
      <c r="B81" t="e">
        <f>#REF!</f>
        <v>#REF!</v>
      </c>
      <c r="C81" t="e">
        <f>#REF!</f>
        <v>#REF!</v>
      </c>
      <c r="D81" t="e">
        <f>IF(AND(#REF!="Q4",#REF!=2025,OR(#REF!="All",#REF!=#REF!)),#REF!,"")</f>
        <v>#REF!</v>
      </c>
    </row>
    <row r="82" spans="1:4" x14ac:dyDescent="0.3">
      <c r="A82" t="e">
        <f>#REF!</f>
        <v>#REF!</v>
      </c>
      <c r="B82" t="e">
        <f>#REF!</f>
        <v>#REF!</v>
      </c>
      <c r="C82" t="e">
        <f>#REF!</f>
        <v>#REF!</v>
      </c>
      <c r="D82" t="e">
        <f>IF(AND(#REF!="Q4",#REF!=2025,OR(#REF!="All",#REF!=#REF!)),#REF!,"")</f>
        <v>#REF!</v>
      </c>
    </row>
    <row r="83" spans="1:4" x14ac:dyDescent="0.3">
      <c r="A83" t="e">
        <f>#REF!</f>
        <v>#REF!</v>
      </c>
      <c r="B83" t="e">
        <f>#REF!</f>
        <v>#REF!</v>
      </c>
      <c r="C83" t="e">
        <f>#REF!</f>
        <v>#REF!</v>
      </c>
      <c r="D83" t="e">
        <f>IF(AND(#REF!="Q4",#REF!=2025,OR(#REF!="All",#REF!=#REF!)),#REF!,"")</f>
        <v>#REF!</v>
      </c>
    </row>
    <row r="84" spans="1:4" x14ac:dyDescent="0.3">
      <c r="A84" t="e">
        <f>#REF!</f>
        <v>#REF!</v>
      </c>
      <c r="B84" t="e">
        <f>#REF!</f>
        <v>#REF!</v>
      </c>
      <c r="C84" t="e">
        <f>#REF!</f>
        <v>#REF!</v>
      </c>
      <c r="D84" t="e">
        <f>IF(AND(#REF!="Q4",#REF!=2025,OR(#REF!="All",#REF!=#REF!)),#REF!,"")</f>
        <v>#REF!</v>
      </c>
    </row>
    <row r="85" spans="1:4" x14ac:dyDescent="0.3">
      <c r="A85" t="e">
        <f>#REF!</f>
        <v>#REF!</v>
      </c>
      <c r="B85" t="e">
        <f>#REF!</f>
        <v>#REF!</v>
      </c>
      <c r="C85" t="e">
        <f>#REF!</f>
        <v>#REF!</v>
      </c>
      <c r="D85" t="e">
        <f>IF(AND(#REF!="Q4",#REF!=2025,OR(#REF!="All",#REF!=#REF!)),#REF!,"")</f>
        <v>#REF!</v>
      </c>
    </row>
    <row r="86" spans="1:4" x14ac:dyDescent="0.3">
      <c r="A86" t="e">
        <f>#REF!</f>
        <v>#REF!</v>
      </c>
      <c r="B86" t="e">
        <f>#REF!</f>
        <v>#REF!</v>
      </c>
      <c r="C86" t="e">
        <f>#REF!</f>
        <v>#REF!</v>
      </c>
      <c r="D86" t="e">
        <f>IF(AND(#REF!="Q4",#REF!=2025,OR(#REF!="All",#REF!=#REF!)),#REF!,"")</f>
        <v>#REF!</v>
      </c>
    </row>
    <row r="87" spans="1:4" x14ac:dyDescent="0.3">
      <c r="A87" t="e">
        <f>#REF!</f>
        <v>#REF!</v>
      </c>
      <c r="B87" t="e">
        <f>#REF!</f>
        <v>#REF!</v>
      </c>
      <c r="C87" t="e">
        <f>#REF!</f>
        <v>#REF!</v>
      </c>
      <c r="D87" t="e">
        <f>IF(AND(#REF!="Q4",#REF!=2025,OR(#REF!="All",#REF!=#REF!)),#REF!,"")</f>
        <v>#REF!</v>
      </c>
    </row>
    <row r="88" spans="1:4" x14ac:dyDescent="0.3">
      <c r="A88" t="e">
        <f>#REF!</f>
        <v>#REF!</v>
      </c>
      <c r="B88" t="e">
        <f>#REF!</f>
        <v>#REF!</v>
      </c>
      <c r="C88" t="e">
        <f>#REF!</f>
        <v>#REF!</v>
      </c>
      <c r="D88" t="e">
        <f>IF(AND(#REF!="Q4",#REF!=2025,OR(#REF!="All",#REF!=#REF!)),#REF!,"")</f>
        <v>#REF!</v>
      </c>
    </row>
    <row r="89" spans="1:4" x14ac:dyDescent="0.3">
      <c r="A89" t="e">
        <f>#REF!</f>
        <v>#REF!</v>
      </c>
      <c r="B89" t="e">
        <f>#REF!</f>
        <v>#REF!</v>
      </c>
      <c r="C89" t="e">
        <f>#REF!</f>
        <v>#REF!</v>
      </c>
      <c r="D89" t="e">
        <f>IF(AND(#REF!="Q4",#REF!=2025,OR(#REF!="All",#REF!=#REF!)),#REF!,"")</f>
        <v>#REF!</v>
      </c>
    </row>
    <row r="90" spans="1:4" x14ac:dyDescent="0.3">
      <c r="A90" t="e">
        <f>#REF!</f>
        <v>#REF!</v>
      </c>
      <c r="B90" t="e">
        <f>#REF!</f>
        <v>#REF!</v>
      </c>
      <c r="C90" t="e">
        <f>#REF!</f>
        <v>#REF!</v>
      </c>
      <c r="D90" t="e">
        <f>IF(AND(#REF!="Q4",#REF!=2025,OR(#REF!="All",#REF!=#REF!)),#REF!,"")</f>
        <v>#REF!</v>
      </c>
    </row>
    <row r="91" spans="1:4" x14ac:dyDescent="0.3">
      <c r="A91" t="e">
        <f>#REF!</f>
        <v>#REF!</v>
      </c>
      <c r="B91" t="e">
        <f>#REF!</f>
        <v>#REF!</v>
      </c>
      <c r="C91" t="e">
        <f>#REF!</f>
        <v>#REF!</v>
      </c>
      <c r="D91" t="e">
        <f>IF(AND(#REF!="Q4",#REF!=2025,OR(#REF!="All",#REF!=#REF!)),#REF!,"")</f>
        <v>#REF!</v>
      </c>
    </row>
    <row r="92" spans="1:4" x14ac:dyDescent="0.3">
      <c r="A92" t="e">
        <f>#REF!</f>
        <v>#REF!</v>
      </c>
      <c r="B92" t="e">
        <f>#REF!</f>
        <v>#REF!</v>
      </c>
      <c r="C92" t="e">
        <f>#REF!</f>
        <v>#REF!</v>
      </c>
      <c r="D92" t="e">
        <f>IF(AND(#REF!="Q4",#REF!=2025,OR(#REF!="All",#REF!=#REF!)),#REF!,"")</f>
        <v>#REF!</v>
      </c>
    </row>
    <row r="93" spans="1:4" x14ac:dyDescent="0.3">
      <c r="A93" t="e">
        <f>#REF!</f>
        <v>#REF!</v>
      </c>
      <c r="B93" t="e">
        <f>#REF!</f>
        <v>#REF!</v>
      </c>
      <c r="C93" t="e">
        <f>#REF!</f>
        <v>#REF!</v>
      </c>
      <c r="D93" t="e">
        <f>IF(AND(#REF!="Q4",#REF!=2025,OR(#REF!="All",#REF!=#REF!)),#REF!,"")</f>
        <v>#REF!</v>
      </c>
    </row>
    <row r="94" spans="1:4" x14ac:dyDescent="0.3">
      <c r="A94" t="e">
        <f>#REF!</f>
        <v>#REF!</v>
      </c>
      <c r="B94" t="e">
        <f>#REF!</f>
        <v>#REF!</v>
      </c>
      <c r="C94" t="e">
        <f>#REF!</f>
        <v>#REF!</v>
      </c>
      <c r="D94" t="e">
        <f>IF(AND(#REF!="Q4",#REF!=2025,OR(#REF!="All",#REF!=#REF!)),#REF!,"")</f>
        <v>#REF!</v>
      </c>
    </row>
    <row r="95" spans="1:4" x14ac:dyDescent="0.3">
      <c r="A95" t="e">
        <f>#REF!</f>
        <v>#REF!</v>
      </c>
      <c r="B95" t="e">
        <f>#REF!</f>
        <v>#REF!</v>
      </c>
      <c r="C95" t="e">
        <f>#REF!</f>
        <v>#REF!</v>
      </c>
      <c r="D95" t="e">
        <f>IF(AND(#REF!="Q4",#REF!=2025,OR(#REF!="All",#REF!=#REF!)),#REF!,"")</f>
        <v>#REF!</v>
      </c>
    </row>
    <row r="96" spans="1:4" x14ac:dyDescent="0.3">
      <c r="A96" t="e">
        <f>#REF!</f>
        <v>#REF!</v>
      </c>
      <c r="B96" t="e">
        <f>#REF!</f>
        <v>#REF!</v>
      </c>
      <c r="C96" t="e">
        <f>#REF!</f>
        <v>#REF!</v>
      </c>
      <c r="D96" t="e">
        <f>IF(AND(#REF!="Q4",#REF!=2025,OR(#REF!="All",#REF!=#REF!)),#REF!,"")</f>
        <v>#REF!</v>
      </c>
    </row>
    <row r="97" spans="1:4" x14ac:dyDescent="0.3">
      <c r="A97" t="e">
        <f>#REF!</f>
        <v>#REF!</v>
      </c>
      <c r="B97" t="e">
        <f>#REF!</f>
        <v>#REF!</v>
      </c>
      <c r="C97" t="e">
        <f>#REF!</f>
        <v>#REF!</v>
      </c>
      <c r="D97" t="e">
        <f>IF(AND(#REF!="Q4",#REF!=2025,OR(#REF!="All",#REF!=#REF!)),#REF!,"")</f>
        <v>#REF!</v>
      </c>
    </row>
    <row r="98" spans="1:4" x14ac:dyDescent="0.3">
      <c r="A98" t="e">
        <f>#REF!</f>
        <v>#REF!</v>
      </c>
      <c r="B98" t="e">
        <f>#REF!</f>
        <v>#REF!</v>
      </c>
      <c r="C98" t="e">
        <f>#REF!</f>
        <v>#REF!</v>
      </c>
      <c r="D98" t="e">
        <f>IF(AND(#REF!="Q4",#REF!=2025,OR(#REF!="All",#REF!=#REF!)),#REF!,"")</f>
        <v>#REF!</v>
      </c>
    </row>
    <row r="99" spans="1:4" x14ac:dyDescent="0.3">
      <c r="A99" t="e">
        <f>#REF!</f>
        <v>#REF!</v>
      </c>
      <c r="B99" t="e">
        <f>#REF!</f>
        <v>#REF!</v>
      </c>
      <c r="C99" t="e">
        <f>#REF!</f>
        <v>#REF!</v>
      </c>
      <c r="D99" t="e">
        <f>IF(AND(#REF!="Q4",#REF!=2025,OR(#REF!="All",#REF!=#REF!)),#REF!,"")</f>
        <v>#REF!</v>
      </c>
    </row>
    <row r="100" spans="1:4" x14ac:dyDescent="0.3">
      <c r="A100" t="e">
        <f>#REF!</f>
        <v>#REF!</v>
      </c>
      <c r="B100" t="e">
        <f>#REF!</f>
        <v>#REF!</v>
      </c>
      <c r="C100" t="e">
        <f>#REF!</f>
        <v>#REF!</v>
      </c>
      <c r="D100" t="e">
        <f>IF(AND(#REF!="Q4",#REF!=2025,OR(#REF!="All",#REF!=#REF!)),#REF!,"")</f>
        <v>#REF!</v>
      </c>
    </row>
    <row r="101" spans="1:4" x14ac:dyDescent="0.3">
      <c r="A101" t="e">
        <f>#REF!</f>
        <v>#REF!</v>
      </c>
      <c r="B101" t="e">
        <f>#REF!</f>
        <v>#REF!</v>
      </c>
      <c r="C101" t="e">
        <f>#REF!</f>
        <v>#REF!</v>
      </c>
      <c r="D101" t="e">
        <f>IF(AND(#REF!="Q4",#REF!=2025,OR(#REF!="All",#REF!=#REF!)),#REF!,"")</f>
        <v>#REF!</v>
      </c>
    </row>
    <row r="102" spans="1:4" x14ac:dyDescent="0.3">
      <c r="A102" t="e">
        <f>#REF!</f>
        <v>#REF!</v>
      </c>
      <c r="B102" t="e">
        <f>#REF!</f>
        <v>#REF!</v>
      </c>
      <c r="C102" t="e">
        <f>#REF!</f>
        <v>#REF!</v>
      </c>
      <c r="D102" t="e">
        <f>IF(AND(#REF!="Q4",#REF!=2025,OR(#REF!="All",#REF!=#REF!)),#REF!,"")</f>
        <v>#REF!</v>
      </c>
    </row>
    <row r="103" spans="1:4" x14ac:dyDescent="0.3">
      <c r="A103" t="e">
        <f>#REF!</f>
        <v>#REF!</v>
      </c>
      <c r="B103" t="e">
        <f>#REF!</f>
        <v>#REF!</v>
      </c>
      <c r="C103" t="e">
        <f>#REF!</f>
        <v>#REF!</v>
      </c>
      <c r="D103" t="e">
        <f>IF(AND(#REF!="Q4",#REF!=2025,OR(#REF!="All",#REF!=#REF!)),#REF!,"")</f>
        <v>#REF!</v>
      </c>
    </row>
    <row r="104" spans="1:4" x14ac:dyDescent="0.3">
      <c r="A104" t="e">
        <f>#REF!</f>
        <v>#REF!</v>
      </c>
      <c r="B104" t="e">
        <f>#REF!</f>
        <v>#REF!</v>
      </c>
      <c r="C104" t="e">
        <f>#REF!</f>
        <v>#REF!</v>
      </c>
      <c r="D104" t="e">
        <f>IF(AND(#REF!="Q4",#REF!=2025,OR(#REF!="All",#REF!=#REF!)),#REF!,"")</f>
        <v>#REF!</v>
      </c>
    </row>
    <row r="105" spans="1:4" x14ac:dyDescent="0.3">
      <c r="A105" t="e">
        <f>#REF!</f>
        <v>#REF!</v>
      </c>
      <c r="B105" t="e">
        <f>#REF!</f>
        <v>#REF!</v>
      </c>
      <c r="C105" t="e">
        <f>#REF!</f>
        <v>#REF!</v>
      </c>
      <c r="D105" t="e">
        <f>IF(AND(#REF!="Q4",#REF!=2025,OR(#REF!="All",#REF!=#REF!)),#REF!,"")</f>
        <v>#REF!</v>
      </c>
    </row>
    <row r="106" spans="1:4" x14ac:dyDescent="0.3">
      <c r="A106" t="e">
        <f>#REF!</f>
        <v>#REF!</v>
      </c>
      <c r="B106" t="e">
        <f>#REF!</f>
        <v>#REF!</v>
      </c>
      <c r="C106" t="e">
        <f>#REF!</f>
        <v>#REF!</v>
      </c>
      <c r="D106" t="e">
        <f>IF(AND(#REF!="Q4",#REF!=2025,OR(#REF!="All",#REF!=#REF!)),#REF!,"")</f>
        <v>#REF!</v>
      </c>
    </row>
    <row r="107" spans="1:4" x14ac:dyDescent="0.3">
      <c r="A107" t="e">
        <f>#REF!</f>
        <v>#REF!</v>
      </c>
      <c r="B107" t="e">
        <f>#REF!</f>
        <v>#REF!</v>
      </c>
      <c r="C107" t="e">
        <f>#REF!</f>
        <v>#REF!</v>
      </c>
      <c r="D107" t="e">
        <f>IF(AND(#REF!="Q4",#REF!=2025,OR(#REF!="All",#REF!=#REF!)),#REF!,"")</f>
        <v>#REF!</v>
      </c>
    </row>
    <row r="108" spans="1:4" x14ac:dyDescent="0.3">
      <c r="A108" t="e">
        <f>#REF!</f>
        <v>#REF!</v>
      </c>
      <c r="B108" t="e">
        <f>#REF!</f>
        <v>#REF!</v>
      </c>
      <c r="C108" t="e">
        <f>#REF!</f>
        <v>#REF!</v>
      </c>
      <c r="D108" t="e">
        <f>IF(AND(#REF!="Q4",#REF!=2025,OR(#REF!="All",#REF!=#REF!)),#REF!,"")</f>
        <v>#REF!</v>
      </c>
    </row>
    <row r="109" spans="1:4" x14ac:dyDescent="0.3">
      <c r="A109" t="e">
        <f>#REF!</f>
        <v>#REF!</v>
      </c>
      <c r="B109" t="e">
        <f>#REF!</f>
        <v>#REF!</v>
      </c>
      <c r="C109" t="e">
        <f>#REF!</f>
        <v>#REF!</v>
      </c>
      <c r="D109" t="e">
        <f>IF(AND(#REF!="Q4",#REF!=2025,OR(#REF!="All",#REF!=#REF!)),#REF!,"")</f>
        <v>#REF!</v>
      </c>
    </row>
    <row r="110" spans="1:4" x14ac:dyDescent="0.3">
      <c r="A110" t="e">
        <f>#REF!</f>
        <v>#REF!</v>
      </c>
      <c r="B110" t="e">
        <f>#REF!</f>
        <v>#REF!</v>
      </c>
      <c r="C110" t="e">
        <f>#REF!</f>
        <v>#REF!</v>
      </c>
      <c r="D110" t="e">
        <f>IF(AND(#REF!="Q4",#REF!=2025,OR(#REF!="All",#REF!=#REF!)),#REF!,"")</f>
        <v>#REF!</v>
      </c>
    </row>
    <row r="111" spans="1:4" x14ac:dyDescent="0.3">
      <c r="A111" t="e">
        <f>#REF!</f>
        <v>#REF!</v>
      </c>
      <c r="B111" t="e">
        <f>#REF!</f>
        <v>#REF!</v>
      </c>
      <c r="C111" t="e">
        <f>#REF!</f>
        <v>#REF!</v>
      </c>
      <c r="D111" t="e">
        <f>IF(AND(#REF!="Q4",#REF!=2025,OR(#REF!="All",#REF!=#REF!)),#REF!,"")</f>
        <v>#REF!</v>
      </c>
    </row>
    <row r="112" spans="1:4" x14ac:dyDescent="0.3">
      <c r="A112" t="e">
        <f>#REF!</f>
        <v>#REF!</v>
      </c>
      <c r="B112" t="e">
        <f>#REF!</f>
        <v>#REF!</v>
      </c>
      <c r="C112" t="e">
        <f>#REF!</f>
        <v>#REF!</v>
      </c>
      <c r="D112" t="e">
        <f>IF(AND(#REF!="Q4",#REF!=2025,OR(#REF!="All",#REF!=#REF!)),#REF!,"")</f>
        <v>#REF!</v>
      </c>
    </row>
    <row r="113" spans="1:4" x14ac:dyDescent="0.3">
      <c r="A113" t="e">
        <f>#REF!</f>
        <v>#REF!</v>
      </c>
      <c r="B113" t="e">
        <f>#REF!</f>
        <v>#REF!</v>
      </c>
      <c r="C113" t="e">
        <f>#REF!</f>
        <v>#REF!</v>
      </c>
      <c r="D113" t="e">
        <f>IF(AND(#REF!="Q4",#REF!=2025,OR(#REF!="All",#REF!=#REF!)),#REF!,"")</f>
        <v>#REF!</v>
      </c>
    </row>
    <row r="114" spans="1:4" x14ac:dyDescent="0.3">
      <c r="A114" t="e">
        <f>#REF!</f>
        <v>#REF!</v>
      </c>
      <c r="B114" t="e">
        <f>#REF!</f>
        <v>#REF!</v>
      </c>
      <c r="C114" t="e">
        <f>#REF!</f>
        <v>#REF!</v>
      </c>
      <c r="D114" t="e">
        <f>IF(AND(#REF!="Q4",#REF!=2025,OR(#REF!="All",#REF!=#REF!)),#REF!,"")</f>
        <v>#REF!</v>
      </c>
    </row>
    <row r="115" spans="1:4" x14ac:dyDescent="0.3">
      <c r="A115" t="e">
        <f>#REF!</f>
        <v>#REF!</v>
      </c>
      <c r="B115" t="e">
        <f>#REF!</f>
        <v>#REF!</v>
      </c>
      <c r="C115" t="e">
        <f>#REF!</f>
        <v>#REF!</v>
      </c>
      <c r="D115" t="e">
        <f>IF(AND(#REF!="Q4",#REF!=2025,OR(#REF!="All",#REF!=#REF!)),#REF!,"")</f>
        <v>#REF!</v>
      </c>
    </row>
    <row r="116" spans="1:4" x14ac:dyDescent="0.3">
      <c r="A116" t="e">
        <f>#REF!</f>
        <v>#REF!</v>
      </c>
      <c r="B116" t="e">
        <f>#REF!</f>
        <v>#REF!</v>
      </c>
      <c r="C116" t="e">
        <f>#REF!</f>
        <v>#REF!</v>
      </c>
      <c r="D116" t="e">
        <f>IF(AND(#REF!="Q4",#REF!=2025,OR(#REF!="All",#REF!=#REF!)),#REF!,"")</f>
        <v>#REF!</v>
      </c>
    </row>
    <row r="117" spans="1:4" x14ac:dyDescent="0.3">
      <c r="A117" t="e">
        <f>#REF!</f>
        <v>#REF!</v>
      </c>
      <c r="B117" t="e">
        <f>#REF!</f>
        <v>#REF!</v>
      </c>
      <c r="C117" t="e">
        <f>#REF!</f>
        <v>#REF!</v>
      </c>
      <c r="D117" t="e">
        <f>IF(AND(#REF!="Q4",#REF!=2025,OR(#REF!="All",#REF!=#REF!)),#REF!,"")</f>
        <v>#REF!</v>
      </c>
    </row>
    <row r="118" spans="1:4" x14ac:dyDescent="0.3">
      <c r="A118" t="e">
        <f>#REF!</f>
        <v>#REF!</v>
      </c>
      <c r="B118" t="e">
        <f>#REF!</f>
        <v>#REF!</v>
      </c>
      <c r="C118" t="e">
        <f>#REF!</f>
        <v>#REF!</v>
      </c>
      <c r="D118" t="e">
        <f>IF(AND(#REF!="Q4",#REF!=2025,OR(#REF!="All",#REF!=#REF!)),#REF!,"")</f>
        <v>#REF!</v>
      </c>
    </row>
    <row r="119" spans="1:4" x14ac:dyDescent="0.3">
      <c r="A119" t="e">
        <f>#REF!</f>
        <v>#REF!</v>
      </c>
      <c r="B119" t="e">
        <f>#REF!</f>
        <v>#REF!</v>
      </c>
      <c r="C119" t="e">
        <f>#REF!</f>
        <v>#REF!</v>
      </c>
      <c r="D119" t="e">
        <f>IF(AND(#REF!="Q4",#REF!=2025,OR(#REF!="All",#REF!=#REF!)),#REF!,"")</f>
        <v>#REF!</v>
      </c>
    </row>
    <row r="120" spans="1:4" x14ac:dyDescent="0.3">
      <c r="A120" t="e">
        <f>#REF!</f>
        <v>#REF!</v>
      </c>
      <c r="B120" t="e">
        <f>#REF!</f>
        <v>#REF!</v>
      </c>
      <c r="C120" t="e">
        <f>#REF!</f>
        <v>#REF!</v>
      </c>
      <c r="D120" t="e">
        <f>IF(AND(#REF!="Q4",#REF!=2025,OR(#REF!="All",#REF!=#REF!)),#REF!,"")</f>
        <v>#REF!</v>
      </c>
    </row>
    <row r="121" spans="1:4" x14ac:dyDescent="0.3">
      <c r="A121" t="e">
        <f>#REF!</f>
        <v>#REF!</v>
      </c>
      <c r="B121" t="e">
        <f>#REF!</f>
        <v>#REF!</v>
      </c>
      <c r="C121" t="e">
        <f>#REF!</f>
        <v>#REF!</v>
      </c>
      <c r="D121" t="e">
        <f>IF(AND(#REF!="Q4",#REF!=2025,OR(#REF!="All",#REF!=#REF!)),#REF!,"")</f>
        <v>#REF!</v>
      </c>
    </row>
    <row r="122" spans="1:4" x14ac:dyDescent="0.3">
      <c r="A122" t="e">
        <f>#REF!</f>
        <v>#REF!</v>
      </c>
      <c r="B122" t="e">
        <f>#REF!</f>
        <v>#REF!</v>
      </c>
      <c r="C122" t="e">
        <f>#REF!</f>
        <v>#REF!</v>
      </c>
      <c r="D122" t="e">
        <f>IF(AND(#REF!="Q4",#REF!=2025,OR(#REF!="All",#REF!=#REF!)),#REF!,"")</f>
        <v>#REF!</v>
      </c>
    </row>
    <row r="123" spans="1:4" x14ac:dyDescent="0.3">
      <c r="A123" t="e">
        <f>#REF!</f>
        <v>#REF!</v>
      </c>
      <c r="B123" t="e">
        <f>#REF!</f>
        <v>#REF!</v>
      </c>
      <c r="C123" t="e">
        <f>#REF!</f>
        <v>#REF!</v>
      </c>
      <c r="D123" t="e">
        <f>IF(AND(#REF!="Q4",#REF!=2025,OR(#REF!="All",#REF!=#REF!)),#REF!,"")</f>
        <v>#REF!</v>
      </c>
    </row>
    <row r="124" spans="1:4" x14ac:dyDescent="0.3">
      <c r="A124" t="e">
        <f>#REF!</f>
        <v>#REF!</v>
      </c>
      <c r="B124" t="e">
        <f>#REF!</f>
        <v>#REF!</v>
      </c>
      <c r="C124" t="e">
        <f>#REF!</f>
        <v>#REF!</v>
      </c>
      <c r="D124" t="e">
        <f>IF(AND(#REF!="Q4",#REF!=2025,OR(#REF!="All",#REF!=#REF!)),#REF!,"")</f>
        <v>#REF!</v>
      </c>
    </row>
    <row r="125" spans="1:4" x14ac:dyDescent="0.3">
      <c r="A125" t="e">
        <f>#REF!</f>
        <v>#REF!</v>
      </c>
      <c r="B125" t="e">
        <f>#REF!</f>
        <v>#REF!</v>
      </c>
      <c r="C125" t="e">
        <f>#REF!</f>
        <v>#REF!</v>
      </c>
      <c r="D125" t="e">
        <f>IF(AND(#REF!="Q4",#REF!=2025,OR(#REF!="All",#REF!=#REF!)),#REF!,"")</f>
        <v>#REF!</v>
      </c>
    </row>
    <row r="126" spans="1:4" x14ac:dyDescent="0.3">
      <c r="A126" t="e">
        <f>#REF!</f>
        <v>#REF!</v>
      </c>
      <c r="B126" t="e">
        <f>#REF!</f>
        <v>#REF!</v>
      </c>
      <c r="C126" t="e">
        <f>#REF!</f>
        <v>#REF!</v>
      </c>
      <c r="D126" t="e">
        <f>IF(AND(#REF!="Q4",#REF!=2025,OR(#REF!="All",#REF!=#REF!)),#REF!,"")</f>
        <v>#REF!</v>
      </c>
    </row>
    <row r="127" spans="1:4" x14ac:dyDescent="0.3">
      <c r="A127" t="e">
        <f>#REF!</f>
        <v>#REF!</v>
      </c>
      <c r="B127" t="e">
        <f>#REF!</f>
        <v>#REF!</v>
      </c>
      <c r="C127" t="e">
        <f>#REF!</f>
        <v>#REF!</v>
      </c>
      <c r="D127" t="e">
        <f>IF(AND(#REF!="Q4",#REF!=2025,OR(#REF!="All",#REF!=#REF!)),#REF!,"")</f>
        <v>#REF!</v>
      </c>
    </row>
    <row r="128" spans="1:4" x14ac:dyDescent="0.3">
      <c r="A128" t="e">
        <f>#REF!</f>
        <v>#REF!</v>
      </c>
      <c r="B128" t="e">
        <f>#REF!</f>
        <v>#REF!</v>
      </c>
      <c r="C128" t="e">
        <f>#REF!</f>
        <v>#REF!</v>
      </c>
      <c r="D128" t="e">
        <f>IF(AND(#REF!="Q4",#REF!=2025,OR(#REF!="All",#REF!=#REF!)),#REF!,"")</f>
        <v>#REF!</v>
      </c>
    </row>
    <row r="129" spans="1:4" x14ac:dyDescent="0.3">
      <c r="A129" t="e">
        <f>#REF!</f>
        <v>#REF!</v>
      </c>
      <c r="B129" t="e">
        <f>#REF!</f>
        <v>#REF!</v>
      </c>
      <c r="C129" t="e">
        <f>#REF!</f>
        <v>#REF!</v>
      </c>
      <c r="D129" t="e">
        <f>IF(AND(#REF!="Q4",#REF!=2025,OR(#REF!="All",#REF!=#REF!)),#REF!,"")</f>
        <v>#REF!</v>
      </c>
    </row>
    <row r="130" spans="1:4" x14ac:dyDescent="0.3">
      <c r="A130" t="e">
        <f>#REF!</f>
        <v>#REF!</v>
      </c>
      <c r="B130" t="e">
        <f>#REF!</f>
        <v>#REF!</v>
      </c>
      <c r="C130" t="e">
        <f>#REF!</f>
        <v>#REF!</v>
      </c>
      <c r="D130" t="e">
        <f>IF(AND(#REF!="Q4",#REF!=2025,OR(#REF!="All",#REF!=#REF!)),#REF!,"")</f>
        <v>#REF!</v>
      </c>
    </row>
    <row r="131" spans="1:4" x14ac:dyDescent="0.3">
      <c r="A131" t="e">
        <f>#REF!</f>
        <v>#REF!</v>
      </c>
      <c r="B131" t="e">
        <f>#REF!</f>
        <v>#REF!</v>
      </c>
      <c r="C131" t="e">
        <f>#REF!</f>
        <v>#REF!</v>
      </c>
      <c r="D131" t="e">
        <f>IF(AND(#REF!="Q4",#REF!=2025,OR(#REF!="All",#REF!=#REF!)),#REF!,"")</f>
        <v>#REF!</v>
      </c>
    </row>
    <row r="132" spans="1:4" x14ac:dyDescent="0.3">
      <c r="A132" t="e">
        <f>#REF!</f>
        <v>#REF!</v>
      </c>
      <c r="B132" t="e">
        <f>#REF!</f>
        <v>#REF!</v>
      </c>
      <c r="C132" t="e">
        <f>#REF!</f>
        <v>#REF!</v>
      </c>
      <c r="D132" t="e">
        <f>IF(AND(#REF!="Q4",#REF!=2025,OR(#REF!="All",#REF!=#REF!)),#REF!,"")</f>
        <v>#REF!</v>
      </c>
    </row>
    <row r="133" spans="1:4" x14ac:dyDescent="0.3">
      <c r="A133" t="e">
        <f>#REF!</f>
        <v>#REF!</v>
      </c>
      <c r="B133" t="e">
        <f>#REF!</f>
        <v>#REF!</v>
      </c>
      <c r="C133" t="e">
        <f>#REF!</f>
        <v>#REF!</v>
      </c>
      <c r="D133" t="e">
        <f>IF(AND(#REF!="Q4",#REF!=2025,OR(#REF!="All",#REF!=#REF!)),#REF!,"")</f>
        <v>#REF!</v>
      </c>
    </row>
    <row r="134" spans="1:4" x14ac:dyDescent="0.3">
      <c r="A134" t="e">
        <f>#REF!</f>
        <v>#REF!</v>
      </c>
      <c r="B134" t="e">
        <f>#REF!</f>
        <v>#REF!</v>
      </c>
      <c r="C134" t="e">
        <f>#REF!</f>
        <v>#REF!</v>
      </c>
      <c r="D134" t="e">
        <f>IF(AND(#REF!="Q4",#REF!=2025,OR(#REF!="All",#REF!=#REF!)),#REF!,"")</f>
        <v>#REF!</v>
      </c>
    </row>
    <row r="135" spans="1:4" x14ac:dyDescent="0.3">
      <c r="A135" t="e">
        <f>#REF!</f>
        <v>#REF!</v>
      </c>
      <c r="B135" t="e">
        <f>#REF!</f>
        <v>#REF!</v>
      </c>
      <c r="C135" t="e">
        <f>#REF!</f>
        <v>#REF!</v>
      </c>
      <c r="D135" t="e">
        <f>IF(AND(#REF!="Q4",#REF!=2025,OR(#REF!="All",#REF!=#REF!)),#REF!,"")</f>
        <v>#REF!</v>
      </c>
    </row>
    <row r="136" spans="1:4" x14ac:dyDescent="0.3">
      <c r="A136" t="e">
        <f>#REF!</f>
        <v>#REF!</v>
      </c>
      <c r="B136" t="e">
        <f>#REF!</f>
        <v>#REF!</v>
      </c>
      <c r="C136" t="e">
        <f>#REF!</f>
        <v>#REF!</v>
      </c>
      <c r="D136" t="e">
        <f>IF(AND(#REF!="Q4",#REF!=2025,OR(#REF!="All",#REF!=#REF!)),#REF!,"")</f>
        <v>#REF!</v>
      </c>
    </row>
    <row r="137" spans="1:4" x14ac:dyDescent="0.3">
      <c r="A137" t="e">
        <f>#REF!</f>
        <v>#REF!</v>
      </c>
      <c r="B137" t="e">
        <f>#REF!</f>
        <v>#REF!</v>
      </c>
      <c r="C137" t="e">
        <f>#REF!</f>
        <v>#REF!</v>
      </c>
      <c r="D137" t="e">
        <f>IF(AND(#REF!="Q4",#REF!=2025,OR(#REF!="All",#REF!=#REF!)),#REF!,"")</f>
        <v>#REF!</v>
      </c>
    </row>
    <row r="138" spans="1:4" x14ac:dyDescent="0.3">
      <c r="A138" t="e">
        <f>#REF!</f>
        <v>#REF!</v>
      </c>
      <c r="B138" t="e">
        <f>#REF!</f>
        <v>#REF!</v>
      </c>
      <c r="C138" t="e">
        <f>#REF!</f>
        <v>#REF!</v>
      </c>
      <c r="D138" t="e">
        <f>IF(AND(#REF!="Q4",#REF!=2025,OR(#REF!="All",#REF!=#REF!)),#REF!,"")</f>
        <v>#REF!</v>
      </c>
    </row>
    <row r="139" spans="1:4" x14ac:dyDescent="0.3">
      <c r="A139" t="e">
        <f>#REF!</f>
        <v>#REF!</v>
      </c>
      <c r="B139" t="e">
        <f>#REF!</f>
        <v>#REF!</v>
      </c>
      <c r="C139" t="e">
        <f>#REF!</f>
        <v>#REF!</v>
      </c>
      <c r="D139" t="e">
        <f>IF(AND(#REF!="Q4",#REF!=2025,OR(#REF!="All",#REF!=#REF!)),#REF!,"")</f>
        <v>#REF!</v>
      </c>
    </row>
    <row r="140" spans="1:4" x14ac:dyDescent="0.3">
      <c r="A140" t="e">
        <f>#REF!</f>
        <v>#REF!</v>
      </c>
      <c r="B140" t="e">
        <f>#REF!</f>
        <v>#REF!</v>
      </c>
      <c r="C140" t="e">
        <f>#REF!</f>
        <v>#REF!</v>
      </c>
      <c r="D140" t="e">
        <f>IF(AND(#REF!="Q4",#REF!=2025,OR(#REF!="All",#REF!=#REF!)),#REF!,"")</f>
        <v>#REF!</v>
      </c>
    </row>
    <row r="141" spans="1:4" x14ac:dyDescent="0.3">
      <c r="A141" t="e">
        <f>#REF!</f>
        <v>#REF!</v>
      </c>
      <c r="B141" t="e">
        <f>#REF!</f>
        <v>#REF!</v>
      </c>
      <c r="C141" t="e">
        <f>#REF!</f>
        <v>#REF!</v>
      </c>
      <c r="D141" t="e">
        <f>IF(AND(#REF!="Q4",#REF!=2025,OR(#REF!="All",#REF!=#REF!)),#REF!,"")</f>
        <v>#REF!</v>
      </c>
    </row>
    <row r="142" spans="1:4" x14ac:dyDescent="0.3">
      <c r="A142" t="e">
        <f>#REF!</f>
        <v>#REF!</v>
      </c>
      <c r="B142" t="e">
        <f>#REF!</f>
        <v>#REF!</v>
      </c>
      <c r="C142" t="e">
        <f>#REF!</f>
        <v>#REF!</v>
      </c>
      <c r="D142" t="e">
        <f>IF(AND(#REF!="Q4",#REF!=2025,OR(#REF!="All",#REF!=#REF!)),#REF!,"")</f>
        <v>#REF!</v>
      </c>
    </row>
    <row r="143" spans="1:4" x14ac:dyDescent="0.3">
      <c r="A143" t="e">
        <f>#REF!</f>
        <v>#REF!</v>
      </c>
      <c r="B143" t="e">
        <f>#REF!</f>
        <v>#REF!</v>
      </c>
      <c r="C143" t="e">
        <f>#REF!</f>
        <v>#REF!</v>
      </c>
      <c r="D143" t="e">
        <f>IF(AND(#REF!="Q4",#REF!=2025,OR(#REF!="All",#REF!=#REF!)),#REF!,"")</f>
        <v>#REF!</v>
      </c>
    </row>
    <row r="144" spans="1:4" x14ac:dyDescent="0.3">
      <c r="A144" t="e">
        <f>#REF!</f>
        <v>#REF!</v>
      </c>
      <c r="B144" t="e">
        <f>#REF!</f>
        <v>#REF!</v>
      </c>
      <c r="C144" t="e">
        <f>#REF!</f>
        <v>#REF!</v>
      </c>
      <c r="D144" t="e">
        <f>IF(AND(#REF!="Q4",#REF!=2025,OR(#REF!="All",#REF!=#REF!)),#REF!,"")</f>
        <v>#REF!</v>
      </c>
    </row>
    <row r="145" spans="1:4" x14ac:dyDescent="0.3">
      <c r="A145" t="e">
        <f>#REF!</f>
        <v>#REF!</v>
      </c>
      <c r="B145" t="e">
        <f>#REF!</f>
        <v>#REF!</v>
      </c>
      <c r="C145" t="e">
        <f>#REF!</f>
        <v>#REF!</v>
      </c>
      <c r="D145" t="e">
        <f>IF(AND(#REF!="Q4",#REF!=2025,OR(#REF!="All",#REF!=#REF!)),#REF!,"")</f>
        <v>#REF!</v>
      </c>
    </row>
    <row r="146" spans="1:4" x14ac:dyDescent="0.3">
      <c r="A146" t="e">
        <f>#REF!</f>
        <v>#REF!</v>
      </c>
      <c r="B146" t="e">
        <f>#REF!</f>
        <v>#REF!</v>
      </c>
      <c r="C146" t="e">
        <f>#REF!</f>
        <v>#REF!</v>
      </c>
      <c r="D146" t="e">
        <f>IF(AND(#REF!="Q4",#REF!=2025,OR(#REF!="All",#REF!=#REF!)),#REF!,"")</f>
        <v>#REF!</v>
      </c>
    </row>
    <row r="147" spans="1:4" x14ac:dyDescent="0.3">
      <c r="A147" t="e">
        <f>#REF!</f>
        <v>#REF!</v>
      </c>
      <c r="B147" t="e">
        <f>#REF!</f>
        <v>#REF!</v>
      </c>
      <c r="C147" t="e">
        <f>#REF!</f>
        <v>#REF!</v>
      </c>
      <c r="D147" t="e">
        <f>IF(AND(#REF!="Q4",#REF!=2025,OR(#REF!="All",#REF!=#REF!)),#REF!,"")</f>
        <v>#REF!</v>
      </c>
    </row>
    <row r="148" spans="1:4" x14ac:dyDescent="0.3">
      <c r="A148" t="e">
        <f>#REF!</f>
        <v>#REF!</v>
      </c>
      <c r="B148" t="e">
        <f>#REF!</f>
        <v>#REF!</v>
      </c>
      <c r="C148" t="e">
        <f>#REF!</f>
        <v>#REF!</v>
      </c>
      <c r="D148" t="e">
        <f>IF(AND(#REF!="Q4",#REF!=2025,OR(#REF!="All",#REF!=#REF!)),#REF!,"")</f>
        <v>#REF!</v>
      </c>
    </row>
    <row r="149" spans="1:4" x14ac:dyDescent="0.3">
      <c r="A149" t="e">
        <f>#REF!</f>
        <v>#REF!</v>
      </c>
      <c r="B149" t="e">
        <f>#REF!</f>
        <v>#REF!</v>
      </c>
      <c r="C149" t="e">
        <f>#REF!</f>
        <v>#REF!</v>
      </c>
      <c r="D149" t="e">
        <f>IF(AND(#REF!="Q4",#REF!=2025,OR(#REF!="All",#REF!=#REF!)),#REF!,"")</f>
        <v>#REF!</v>
      </c>
    </row>
    <row r="150" spans="1:4" x14ac:dyDescent="0.3">
      <c r="A150" t="e">
        <f>#REF!</f>
        <v>#REF!</v>
      </c>
      <c r="B150" t="e">
        <f>#REF!</f>
        <v>#REF!</v>
      </c>
      <c r="C150" t="e">
        <f>#REF!</f>
        <v>#REF!</v>
      </c>
      <c r="D150" t="e">
        <f>IF(AND(#REF!="Q4",#REF!=2025,OR(#REF!="All",#REF!=#REF!)),#REF!,"")</f>
        <v>#REF!</v>
      </c>
    </row>
    <row r="151" spans="1:4" x14ac:dyDescent="0.3">
      <c r="A151" t="e">
        <f>#REF!</f>
        <v>#REF!</v>
      </c>
      <c r="B151" t="e">
        <f>#REF!</f>
        <v>#REF!</v>
      </c>
      <c r="C151" t="e">
        <f>#REF!</f>
        <v>#REF!</v>
      </c>
      <c r="D151" t="e">
        <f>IF(AND(#REF!="Q4",#REF!=2025,OR(#REF!="All",#REF!=#REF!)),#REF!,"")</f>
        <v>#REF!</v>
      </c>
    </row>
    <row r="152" spans="1:4" x14ac:dyDescent="0.3">
      <c r="A152" t="e">
        <f>#REF!</f>
        <v>#REF!</v>
      </c>
      <c r="B152" t="e">
        <f>#REF!</f>
        <v>#REF!</v>
      </c>
      <c r="C152" t="e">
        <f>#REF!</f>
        <v>#REF!</v>
      </c>
      <c r="D152" t="e">
        <f>IF(AND(#REF!="Q4",#REF!=2025,OR(#REF!="All",#REF!=#REF!)),#REF!,"")</f>
        <v>#REF!</v>
      </c>
    </row>
    <row r="153" spans="1:4" x14ac:dyDescent="0.3">
      <c r="A153" t="e">
        <f>#REF!</f>
        <v>#REF!</v>
      </c>
      <c r="B153" t="e">
        <f>#REF!</f>
        <v>#REF!</v>
      </c>
      <c r="C153" t="e">
        <f>#REF!</f>
        <v>#REF!</v>
      </c>
      <c r="D153" t="e">
        <f>IF(AND(#REF!="Q4",#REF!=2025,OR(#REF!="All",#REF!=#REF!)),#REF!,"")</f>
        <v>#REF!</v>
      </c>
    </row>
    <row r="154" spans="1:4" x14ac:dyDescent="0.3">
      <c r="A154" t="e">
        <f>#REF!</f>
        <v>#REF!</v>
      </c>
      <c r="B154" t="e">
        <f>#REF!</f>
        <v>#REF!</v>
      </c>
      <c r="C154" t="e">
        <f>#REF!</f>
        <v>#REF!</v>
      </c>
      <c r="D154" t="e">
        <f>IF(AND(#REF!="Q4",#REF!=2025,OR(#REF!="All",#REF!=#REF!)),#REF!,"")</f>
        <v>#REF!</v>
      </c>
    </row>
    <row r="155" spans="1:4" x14ac:dyDescent="0.3">
      <c r="A155" t="e">
        <f>#REF!</f>
        <v>#REF!</v>
      </c>
      <c r="B155" t="e">
        <f>#REF!</f>
        <v>#REF!</v>
      </c>
      <c r="C155" t="e">
        <f>#REF!</f>
        <v>#REF!</v>
      </c>
      <c r="D155" t="e">
        <f>IF(AND(#REF!="Q4",#REF!=2025,OR(#REF!="All",#REF!=#REF!)),#REF!,"")</f>
        <v>#REF!</v>
      </c>
    </row>
    <row r="156" spans="1:4" x14ac:dyDescent="0.3">
      <c r="A156" t="e">
        <f>#REF!</f>
        <v>#REF!</v>
      </c>
      <c r="B156" t="e">
        <f>#REF!</f>
        <v>#REF!</v>
      </c>
      <c r="C156" t="e">
        <f>#REF!</f>
        <v>#REF!</v>
      </c>
      <c r="D156" t="e">
        <f>IF(AND(#REF!="Q4",#REF!=2025,OR(#REF!="All",#REF!=#REF!)),#REF!,"")</f>
        <v>#REF!</v>
      </c>
    </row>
    <row r="157" spans="1:4" x14ac:dyDescent="0.3">
      <c r="A157" t="e">
        <f>#REF!</f>
        <v>#REF!</v>
      </c>
      <c r="B157" t="e">
        <f>#REF!</f>
        <v>#REF!</v>
      </c>
      <c r="C157" t="e">
        <f>#REF!</f>
        <v>#REF!</v>
      </c>
      <c r="D157" t="e">
        <f>IF(AND(#REF!="Q4",#REF!=2025,OR(#REF!="All",#REF!=#REF!)),#REF!,"")</f>
        <v>#REF!</v>
      </c>
    </row>
    <row r="158" spans="1:4" x14ac:dyDescent="0.3">
      <c r="A158" t="e">
        <f>#REF!</f>
        <v>#REF!</v>
      </c>
      <c r="B158" t="e">
        <f>#REF!</f>
        <v>#REF!</v>
      </c>
      <c r="C158" t="e">
        <f>#REF!</f>
        <v>#REF!</v>
      </c>
      <c r="D158" t="e">
        <f>IF(AND(#REF!="Q4",#REF!=2025,OR(#REF!="All",#REF!=#REF!)),#REF!,"")</f>
        <v>#REF!</v>
      </c>
    </row>
    <row r="159" spans="1:4" x14ac:dyDescent="0.3">
      <c r="A159" t="e">
        <f>#REF!</f>
        <v>#REF!</v>
      </c>
      <c r="B159" t="e">
        <f>#REF!</f>
        <v>#REF!</v>
      </c>
      <c r="C159" t="e">
        <f>#REF!</f>
        <v>#REF!</v>
      </c>
      <c r="D159" t="e">
        <f>IF(AND(#REF!="Q4",#REF!=2025,OR(#REF!="All",#REF!=#REF!)),#REF!,"")</f>
        <v>#REF!</v>
      </c>
    </row>
    <row r="160" spans="1:4" x14ac:dyDescent="0.3">
      <c r="A160" t="e">
        <f>#REF!</f>
        <v>#REF!</v>
      </c>
      <c r="B160" t="e">
        <f>#REF!</f>
        <v>#REF!</v>
      </c>
      <c r="C160" t="e">
        <f>#REF!</f>
        <v>#REF!</v>
      </c>
      <c r="D160" t="e">
        <f>IF(AND(#REF!="Q4",#REF!=2025,OR(#REF!="All",#REF!=#REF!)),#REF!,"")</f>
        <v>#REF!</v>
      </c>
    </row>
    <row r="161" spans="1:4" x14ac:dyDescent="0.3">
      <c r="A161" t="e">
        <f>#REF!</f>
        <v>#REF!</v>
      </c>
      <c r="B161" t="e">
        <f>#REF!</f>
        <v>#REF!</v>
      </c>
      <c r="C161" t="e">
        <f>#REF!</f>
        <v>#REF!</v>
      </c>
      <c r="D161" t="e">
        <f>IF(AND(#REF!="Q4",#REF!=2025,OR(#REF!="All",#REF!=#REF!)),#REF!,"")</f>
        <v>#REF!</v>
      </c>
    </row>
    <row r="162" spans="1:4" x14ac:dyDescent="0.3">
      <c r="A162" t="e">
        <f>#REF!</f>
        <v>#REF!</v>
      </c>
      <c r="B162" t="e">
        <f>#REF!</f>
        <v>#REF!</v>
      </c>
      <c r="C162" t="e">
        <f>#REF!</f>
        <v>#REF!</v>
      </c>
      <c r="D162" t="e">
        <f>IF(AND(#REF!="Q4",#REF!=2025,OR(#REF!="All",#REF!=#REF!)),#REF!,"")</f>
        <v>#REF!</v>
      </c>
    </row>
    <row r="163" spans="1:4" x14ac:dyDescent="0.3">
      <c r="A163" t="e">
        <f>#REF!</f>
        <v>#REF!</v>
      </c>
      <c r="B163" t="e">
        <f>#REF!</f>
        <v>#REF!</v>
      </c>
      <c r="C163" t="e">
        <f>#REF!</f>
        <v>#REF!</v>
      </c>
      <c r="D163" t="e">
        <f>IF(AND(#REF!="Q4",#REF!=2025,OR(#REF!="All",#REF!=#REF!)),#REF!,"")</f>
        <v>#REF!</v>
      </c>
    </row>
    <row r="164" spans="1:4" x14ac:dyDescent="0.3">
      <c r="A164" t="e">
        <f>#REF!</f>
        <v>#REF!</v>
      </c>
      <c r="B164" t="e">
        <f>#REF!</f>
        <v>#REF!</v>
      </c>
      <c r="C164" t="e">
        <f>#REF!</f>
        <v>#REF!</v>
      </c>
      <c r="D164" t="e">
        <f>IF(AND(#REF!="Q4",#REF!=2025,OR(#REF!="All",#REF!=#REF!)),#REF!,"")</f>
        <v>#REF!</v>
      </c>
    </row>
    <row r="165" spans="1:4" x14ac:dyDescent="0.3">
      <c r="A165" t="e">
        <f>#REF!</f>
        <v>#REF!</v>
      </c>
      <c r="B165" t="e">
        <f>#REF!</f>
        <v>#REF!</v>
      </c>
      <c r="C165" t="e">
        <f>#REF!</f>
        <v>#REF!</v>
      </c>
      <c r="D165" t="e">
        <f>IF(AND(#REF!="Q4",#REF!=2025,OR(#REF!="All",#REF!=#REF!)),#REF!,"")</f>
        <v>#REF!</v>
      </c>
    </row>
    <row r="166" spans="1:4" x14ac:dyDescent="0.3">
      <c r="A166" t="e">
        <f>#REF!</f>
        <v>#REF!</v>
      </c>
      <c r="B166" t="e">
        <f>#REF!</f>
        <v>#REF!</v>
      </c>
      <c r="C166" t="e">
        <f>#REF!</f>
        <v>#REF!</v>
      </c>
      <c r="D166" t="e">
        <f>IF(AND(#REF!="Q4",#REF!=2025,OR(#REF!="All",#REF!=#REF!)),#REF!,"")</f>
        <v>#REF!</v>
      </c>
    </row>
    <row r="167" spans="1:4" x14ac:dyDescent="0.3">
      <c r="A167" t="e">
        <f>#REF!</f>
        <v>#REF!</v>
      </c>
      <c r="B167" t="e">
        <f>#REF!</f>
        <v>#REF!</v>
      </c>
      <c r="C167" t="e">
        <f>#REF!</f>
        <v>#REF!</v>
      </c>
      <c r="D167" t="e">
        <f>IF(AND(#REF!="Q4",#REF!=2025,OR(#REF!="All",#REF!=#REF!)),#REF!,"")</f>
        <v>#REF!</v>
      </c>
    </row>
    <row r="168" spans="1:4" x14ac:dyDescent="0.3">
      <c r="A168" t="e">
        <f>#REF!</f>
        <v>#REF!</v>
      </c>
      <c r="B168" t="e">
        <f>#REF!</f>
        <v>#REF!</v>
      </c>
      <c r="C168" t="e">
        <f>#REF!</f>
        <v>#REF!</v>
      </c>
      <c r="D168" t="e">
        <f>IF(AND(#REF!="Q4",#REF!=2025,OR(#REF!="All",#REF!=#REF!)),#REF!,"")</f>
        <v>#REF!</v>
      </c>
    </row>
    <row r="169" spans="1:4" x14ac:dyDescent="0.3">
      <c r="A169" t="e">
        <f>#REF!</f>
        <v>#REF!</v>
      </c>
      <c r="B169" t="e">
        <f>#REF!</f>
        <v>#REF!</v>
      </c>
      <c r="C169" t="e">
        <f>#REF!</f>
        <v>#REF!</v>
      </c>
      <c r="D169" t="e">
        <f>IF(AND(#REF!="Q4",#REF!=2025,OR(#REF!="All",#REF!=#REF!)),#REF!,"")</f>
        <v>#REF!</v>
      </c>
    </row>
    <row r="170" spans="1:4" x14ac:dyDescent="0.3">
      <c r="A170" t="e">
        <f>#REF!</f>
        <v>#REF!</v>
      </c>
      <c r="B170" t="e">
        <f>#REF!</f>
        <v>#REF!</v>
      </c>
      <c r="C170" t="e">
        <f>#REF!</f>
        <v>#REF!</v>
      </c>
      <c r="D170" t="e">
        <f>IF(AND(#REF!="Q4",#REF!=2025,OR(#REF!="All",#REF!=#REF!)),#REF!,"")</f>
        <v>#REF!</v>
      </c>
    </row>
    <row r="171" spans="1:4" x14ac:dyDescent="0.3">
      <c r="A171" t="e">
        <f>#REF!</f>
        <v>#REF!</v>
      </c>
      <c r="B171" t="e">
        <f>#REF!</f>
        <v>#REF!</v>
      </c>
      <c r="C171" t="e">
        <f>#REF!</f>
        <v>#REF!</v>
      </c>
      <c r="D171" t="e">
        <f>IF(AND(#REF!="Q4",#REF!=2025,OR(#REF!="All",#REF!=#REF!)),#REF!,"")</f>
        <v>#REF!</v>
      </c>
    </row>
    <row r="172" spans="1:4" x14ac:dyDescent="0.3">
      <c r="A172" t="e">
        <f>#REF!</f>
        <v>#REF!</v>
      </c>
      <c r="B172" t="e">
        <f>#REF!</f>
        <v>#REF!</v>
      </c>
      <c r="C172" t="e">
        <f>#REF!</f>
        <v>#REF!</v>
      </c>
      <c r="D172" t="e">
        <f>IF(AND(#REF!="Q4",#REF!=2025,OR(#REF!="All",#REF!=#REF!)),#REF!,"")</f>
        <v>#REF!</v>
      </c>
    </row>
    <row r="173" spans="1:4" x14ac:dyDescent="0.3">
      <c r="A173" t="e">
        <f>#REF!</f>
        <v>#REF!</v>
      </c>
      <c r="B173" t="e">
        <f>#REF!</f>
        <v>#REF!</v>
      </c>
      <c r="C173" t="e">
        <f>#REF!</f>
        <v>#REF!</v>
      </c>
      <c r="D173" t="e">
        <f>IF(AND(#REF!="Q4",#REF!=2025,OR(#REF!="All",#REF!=#REF!)),#REF!,"")</f>
        <v>#REF!</v>
      </c>
    </row>
    <row r="174" spans="1:4" x14ac:dyDescent="0.3">
      <c r="A174" t="e">
        <f>#REF!</f>
        <v>#REF!</v>
      </c>
      <c r="B174" t="e">
        <f>#REF!</f>
        <v>#REF!</v>
      </c>
      <c r="C174" t="e">
        <f>#REF!</f>
        <v>#REF!</v>
      </c>
      <c r="D174" t="e">
        <f>IF(AND(#REF!="Q4",#REF!=2025,OR(#REF!="All",#REF!=#REF!)),#REF!,"")</f>
        <v>#REF!</v>
      </c>
    </row>
    <row r="175" spans="1:4" x14ac:dyDescent="0.3">
      <c r="A175" t="e">
        <f>#REF!</f>
        <v>#REF!</v>
      </c>
      <c r="B175" t="e">
        <f>#REF!</f>
        <v>#REF!</v>
      </c>
      <c r="C175" t="e">
        <f>#REF!</f>
        <v>#REF!</v>
      </c>
      <c r="D175" t="e">
        <f>IF(AND(#REF!="Q4",#REF!=2025,OR(#REF!="All",#REF!=#REF!)),#REF!,"")</f>
        <v>#REF!</v>
      </c>
    </row>
    <row r="176" spans="1:4" x14ac:dyDescent="0.3">
      <c r="A176" t="e">
        <f>#REF!</f>
        <v>#REF!</v>
      </c>
      <c r="B176" t="e">
        <f>#REF!</f>
        <v>#REF!</v>
      </c>
      <c r="C176" t="e">
        <f>#REF!</f>
        <v>#REF!</v>
      </c>
      <c r="D176" t="e">
        <f>IF(AND(#REF!="Q4",#REF!=2025,OR(#REF!="All",#REF!=#REF!)),#REF!,"")</f>
        <v>#REF!</v>
      </c>
    </row>
    <row r="177" spans="1:4" x14ac:dyDescent="0.3">
      <c r="A177" t="e">
        <f>#REF!</f>
        <v>#REF!</v>
      </c>
      <c r="B177" t="e">
        <f>#REF!</f>
        <v>#REF!</v>
      </c>
      <c r="C177" t="e">
        <f>#REF!</f>
        <v>#REF!</v>
      </c>
      <c r="D177" t="e">
        <f>IF(AND(#REF!="Q4",#REF!=2025,OR(#REF!="All",#REF!=#REF!)),#REF!,"")</f>
        <v>#REF!</v>
      </c>
    </row>
    <row r="178" spans="1:4" x14ac:dyDescent="0.3">
      <c r="A178" t="e">
        <f>#REF!</f>
        <v>#REF!</v>
      </c>
      <c r="B178" t="e">
        <f>#REF!</f>
        <v>#REF!</v>
      </c>
      <c r="C178" t="e">
        <f>#REF!</f>
        <v>#REF!</v>
      </c>
      <c r="D178" t="e">
        <f>IF(AND(#REF!="Q4",#REF!=2025,OR(#REF!="All",#REF!=#REF!)),#REF!,"")</f>
        <v>#REF!</v>
      </c>
    </row>
    <row r="179" spans="1:4" x14ac:dyDescent="0.3">
      <c r="A179" t="e">
        <f>#REF!</f>
        <v>#REF!</v>
      </c>
      <c r="B179" t="e">
        <f>#REF!</f>
        <v>#REF!</v>
      </c>
      <c r="C179" t="e">
        <f>#REF!</f>
        <v>#REF!</v>
      </c>
      <c r="D179" t="e">
        <f>IF(AND(#REF!="Q4",#REF!=2025,OR(#REF!="All",#REF!=#REF!)),#REF!,"")</f>
        <v>#REF!</v>
      </c>
    </row>
    <row r="180" spans="1:4" x14ac:dyDescent="0.3">
      <c r="A180" t="e">
        <f>#REF!</f>
        <v>#REF!</v>
      </c>
      <c r="B180" t="e">
        <f>#REF!</f>
        <v>#REF!</v>
      </c>
      <c r="C180" t="e">
        <f>#REF!</f>
        <v>#REF!</v>
      </c>
      <c r="D180" t="e">
        <f>IF(AND(#REF!="Q4",#REF!=2025,OR(#REF!="All",#REF!=#REF!)),#REF!,"")</f>
        <v>#REF!</v>
      </c>
    </row>
    <row r="181" spans="1:4" x14ac:dyDescent="0.3">
      <c r="A181" t="e">
        <f>#REF!</f>
        <v>#REF!</v>
      </c>
      <c r="B181" t="e">
        <f>#REF!</f>
        <v>#REF!</v>
      </c>
      <c r="C181" t="e">
        <f>#REF!</f>
        <v>#REF!</v>
      </c>
      <c r="D181" t="e">
        <f>IF(AND(#REF!="Q4",#REF!=2025,OR(#REF!="All",#REF!=#REF!)),#REF!,"")</f>
        <v>#REF!</v>
      </c>
    </row>
    <row r="182" spans="1:4" x14ac:dyDescent="0.3">
      <c r="A182" t="e">
        <f>#REF!</f>
        <v>#REF!</v>
      </c>
      <c r="B182" t="e">
        <f>#REF!</f>
        <v>#REF!</v>
      </c>
      <c r="C182" t="e">
        <f>#REF!</f>
        <v>#REF!</v>
      </c>
      <c r="D182" t="e">
        <f>IF(AND(#REF!="Q4",#REF!=2025,OR(#REF!="All",#REF!=#REF!)),#REF!,"")</f>
        <v>#REF!</v>
      </c>
    </row>
    <row r="183" spans="1:4" x14ac:dyDescent="0.3">
      <c r="A183" t="e">
        <f>#REF!</f>
        <v>#REF!</v>
      </c>
      <c r="B183" t="e">
        <f>#REF!</f>
        <v>#REF!</v>
      </c>
      <c r="C183" t="e">
        <f>#REF!</f>
        <v>#REF!</v>
      </c>
      <c r="D183" t="e">
        <f>IF(AND(#REF!="Q4",#REF!=2025,OR(#REF!="All",#REF!=#REF!)),#REF!,"")</f>
        <v>#REF!</v>
      </c>
    </row>
    <row r="184" spans="1:4" x14ac:dyDescent="0.3">
      <c r="A184" t="e">
        <f>#REF!</f>
        <v>#REF!</v>
      </c>
      <c r="B184" t="e">
        <f>#REF!</f>
        <v>#REF!</v>
      </c>
      <c r="C184" t="e">
        <f>#REF!</f>
        <v>#REF!</v>
      </c>
      <c r="D184" t="e">
        <f>IF(AND(#REF!="Q4",#REF!=2025,OR(#REF!="All",#REF!=#REF!)),#REF!,"")</f>
        <v>#REF!</v>
      </c>
    </row>
    <row r="185" spans="1:4" x14ac:dyDescent="0.3">
      <c r="A185" t="e">
        <f>#REF!</f>
        <v>#REF!</v>
      </c>
      <c r="B185" t="e">
        <f>#REF!</f>
        <v>#REF!</v>
      </c>
      <c r="C185" t="e">
        <f>#REF!</f>
        <v>#REF!</v>
      </c>
      <c r="D185" t="e">
        <f>IF(AND(#REF!="Q4",#REF!=2025,OR(#REF!="All",#REF!=#REF!)),#REF!,"")</f>
        <v>#REF!</v>
      </c>
    </row>
    <row r="186" spans="1:4" x14ac:dyDescent="0.3">
      <c r="A186" t="e">
        <f>#REF!</f>
        <v>#REF!</v>
      </c>
      <c r="B186" t="e">
        <f>#REF!</f>
        <v>#REF!</v>
      </c>
      <c r="C186" t="e">
        <f>#REF!</f>
        <v>#REF!</v>
      </c>
      <c r="D186" t="e">
        <f>IF(AND(#REF!="Q4",#REF!=2025,OR(#REF!="All",#REF!=#REF!)),#REF!,"")</f>
        <v>#REF!</v>
      </c>
    </row>
    <row r="187" spans="1:4" x14ac:dyDescent="0.3">
      <c r="A187" t="e">
        <f>#REF!</f>
        <v>#REF!</v>
      </c>
      <c r="B187" t="e">
        <f>#REF!</f>
        <v>#REF!</v>
      </c>
      <c r="C187" t="e">
        <f>#REF!</f>
        <v>#REF!</v>
      </c>
      <c r="D187" t="e">
        <f>IF(AND(#REF!="Q4",#REF!=2025,OR(#REF!="All",#REF!=#REF!)),#REF!,"")</f>
        <v>#REF!</v>
      </c>
    </row>
    <row r="188" spans="1:4" x14ac:dyDescent="0.3">
      <c r="A188" t="e">
        <f>#REF!</f>
        <v>#REF!</v>
      </c>
      <c r="B188" t="e">
        <f>#REF!</f>
        <v>#REF!</v>
      </c>
      <c r="C188" t="e">
        <f>#REF!</f>
        <v>#REF!</v>
      </c>
      <c r="D188" t="e">
        <f>IF(AND(#REF!="Q4",#REF!=2025,OR(#REF!="All",#REF!=#REF!)),#REF!,"")</f>
        <v>#REF!</v>
      </c>
    </row>
    <row r="189" spans="1:4" x14ac:dyDescent="0.3">
      <c r="A189" t="e">
        <f>#REF!</f>
        <v>#REF!</v>
      </c>
      <c r="B189" t="e">
        <f>#REF!</f>
        <v>#REF!</v>
      </c>
      <c r="C189" t="e">
        <f>#REF!</f>
        <v>#REF!</v>
      </c>
      <c r="D189" t="e">
        <f>IF(AND(#REF!="Q4",#REF!=2025,OR(#REF!="All",#REF!=#REF!)),#REF!,"")</f>
        <v>#REF!</v>
      </c>
    </row>
    <row r="190" spans="1:4" x14ac:dyDescent="0.3">
      <c r="A190" t="e">
        <f>#REF!</f>
        <v>#REF!</v>
      </c>
      <c r="B190" t="e">
        <f>#REF!</f>
        <v>#REF!</v>
      </c>
      <c r="C190" t="e">
        <f>#REF!</f>
        <v>#REF!</v>
      </c>
      <c r="D190" t="e">
        <f>IF(AND(#REF!="Q4",#REF!=2025,OR(#REF!="All",#REF!=#REF!)),#REF!,"")</f>
        <v>#REF!</v>
      </c>
    </row>
    <row r="191" spans="1:4" x14ac:dyDescent="0.3">
      <c r="A191" t="e">
        <f>#REF!</f>
        <v>#REF!</v>
      </c>
      <c r="B191" t="e">
        <f>#REF!</f>
        <v>#REF!</v>
      </c>
      <c r="C191" t="e">
        <f>#REF!</f>
        <v>#REF!</v>
      </c>
      <c r="D191" t="e">
        <f>IF(AND(#REF!="Q4",#REF!=2025,OR(#REF!="All",#REF!=#REF!)),#REF!,"")</f>
        <v>#REF!</v>
      </c>
    </row>
    <row r="192" spans="1:4" x14ac:dyDescent="0.3">
      <c r="A192" t="e">
        <f>#REF!</f>
        <v>#REF!</v>
      </c>
      <c r="B192" t="e">
        <f>#REF!</f>
        <v>#REF!</v>
      </c>
      <c r="C192" t="e">
        <f>#REF!</f>
        <v>#REF!</v>
      </c>
      <c r="D192" t="e">
        <f>IF(AND(#REF!="Q4",#REF!=2025,OR(#REF!="All",#REF!=#REF!)),#REF!,"")</f>
        <v>#REF!</v>
      </c>
    </row>
    <row r="193" spans="1:4" x14ac:dyDescent="0.3">
      <c r="A193" t="e">
        <f>#REF!</f>
        <v>#REF!</v>
      </c>
      <c r="B193" t="e">
        <f>#REF!</f>
        <v>#REF!</v>
      </c>
      <c r="C193" t="e">
        <f>#REF!</f>
        <v>#REF!</v>
      </c>
      <c r="D193" t="e">
        <f>IF(AND(#REF!="Q4",#REF!=2025,OR(#REF!="All",#REF!=#REF!)),#REF!,"")</f>
        <v>#REF!</v>
      </c>
    </row>
    <row r="194" spans="1:4" x14ac:dyDescent="0.3">
      <c r="A194" t="e">
        <f>#REF!</f>
        <v>#REF!</v>
      </c>
      <c r="B194" t="e">
        <f>#REF!</f>
        <v>#REF!</v>
      </c>
      <c r="C194" t="e">
        <f>#REF!</f>
        <v>#REF!</v>
      </c>
      <c r="D194" t="e">
        <f>IF(AND(#REF!="Q4",#REF!=2025,OR(#REF!="All",#REF!=#REF!)),#REF!,"")</f>
        <v>#REF!</v>
      </c>
    </row>
    <row r="195" spans="1:4" x14ac:dyDescent="0.3">
      <c r="A195" t="e">
        <f>#REF!</f>
        <v>#REF!</v>
      </c>
      <c r="B195" t="e">
        <f>#REF!</f>
        <v>#REF!</v>
      </c>
      <c r="C195" t="e">
        <f>#REF!</f>
        <v>#REF!</v>
      </c>
      <c r="D195" t="e">
        <f>IF(AND(#REF!="Q4",#REF!=2025,OR(#REF!="All",#REF!=#REF!)),#REF!,"")</f>
        <v>#REF!</v>
      </c>
    </row>
    <row r="196" spans="1:4" x14ac:dyDescent="0.3">
      <c r="A196" t="e">
        <f>#REF!</f>
        <v>#REF!</v>
      </c>
      <c r="B196" t="e">
        <f>#REF!</f>
        <v>#REF!</v>
      </c>
      <c r="C196" t="e">
        <f>#REF!</f>
        <v>#REF!</v>
      </c>
      <c r="D196" t="e">
        <f>IF(AND(#REF!="Q4",#REF!=2025,OR(#REF!="All",#REF!=#REF!)),#REF!,"")</f>
        <v>#REF!</v>
      </c>
    </row>
    <row r="197" spans="1:4" x14ac:dyDescent="0.3">
      <c r="A197" t="e">
        <f>#REF!</f>
        <v>#REF!</v>
      </c>
      <c r="B197" t="e">
        <f>#REF!</f>
        <v>#REF!</v>
      </c>
      <c r="C197" t="e">
        <f>#REF!</f>
        <v>#REF!</v>
      </c>
      <c r="D197" t="e">
        <f>IF(AND(#REF!="Q4",#REF!=2025,OR(#REF!="All",#REF!=#REF!)),#REF!,"")</f>
        <v>#REF!</v>
      </c>
    </row>
    <row r="198" spans="1:4" x14ac:dyDescent="0.3">
      <c r="A198" t="e">
        <f>#REF!</f>
        <v>#REF!</v>
      </c>
      <c r="B198" t="e">
        <f>#REF!</f>
        <v>#REF!</v>
      </c>
      <c r="C198" t="e">
        <f>#REF!</f>
        <v>#REF!</v>
      </c>
      <c r="D198" t="e">
        <f>IF(AND(#REF!="Q4",#REF!=2025,OR(#REF!="All",#REF!=#REF!)),#REF!,"")</f>
        <v>#REF!</v>
      </c>
    </row>
    <row r="199" spans="1:4" x14ac:dyDescent="0.3">
      <c r="A199" t="e">
        <f>#REF!</f>
        <v>#REF!</v>
      </c>
      <c r="B199" t="e">
        <f>#REF!</f>
        <v>#REF!</v>
      </c>
      <c r="C199" t="e">
        <f>#REF!</f>
        <v>#REF!</v>
      </c>
      <c r="D199" t="e">
        <f>IF(AND(#REF!="Q4",#REF!=2025,OR(#REF!="All",#REF!=#REF!)),#REF!,"")</f>
        <v>#REF!</v>
      </c>
    </row>
    <row r="200" spans="1:4" x14ac:dyDescent="0.3">
      <c r="A200" t="e">
        <f>#REF!</f>
        <v>#REF!</v>
      </c>
      <c r="B200" t="e">
        <f>#REF!</f>
        <v>#REF!</v>
      </c>
      <c r="C200" t="e">
        <f>#REF!</f>
        <v>#REF!</v>
      </c>
      <c r="D200" t="e">
        <f>IF(AND(#REF!="Q4",#REF!=2025,OR(#REF!="All",#REF!=#REF!)),#REF!,"")</f>
        <v>#REF!</v>
      </c>
    </row>
    <row r="201" spans="1:4" x14ac:dyDescent="0.3">
      <c r="A201" t="e">
        <f>#REF!</f>
        <v>#REF!</v>
      </c>
      <c r="B201" t="e">
        <f>#REF!</f>
        <v>#REF!</v>
      </c>
      <c r="C201" t="e">
        <f>#REF!</f>
        <v>#REF!</v>
      </c>
      <c r="D201" t="e">
        <f>IF(AND(#REF!="Q4",#REF!=2025,OR(#REF!="All",#REF!=#REF!)),#REF!,"")</f>
        <v>#REF!</v>
      </c>
    </row>
    <row r="202" spans="1:4" x14ac:dyDescent="0.3">
      <c r="A202" t="e">
        <f>#REF!</f>
        <v>#REF!</v>
      </c>
      <c r="B202" t="e">
        <f>#REF!</f>
        <v>#REF!</v>
      </c>
      <c r="C202" t="e">
        <f>#REF!</f>
        <v>#REF!</v>
      </c>
      <c r="D202" t="e">
        <f>IF(AND(#REF!="Q4",#REF!=2025,OR(#REF!="All",#REF!=#REF!)),#REF!,"")</f>
        <v>#REF!</v>
      </c>
    </row>
    <row r="203" spans="1:4" x14ac:dyDescent="0.3">
      <c r="A203" t="e">
        <f>#REF!</f>
        <v>#REF!</v>
      </c>
      <c r="B203" t="e">
        <f>#REF!</f>
        <v>#REF!</v>
      </c>
      <c r="C203" t="e">
        <f>#REF!</f>
        <v>#REF!</v>
      </c>
      <c r="D203" t="e">
        <f>IF(AND(#REF!="Q4",#REF!=2025,OR(#REF!="All",#REF!=#REF!)),#REF!,"")</f>
        <v>#REF!</v>
      </c>
    </row>
    <row r="204" spans="1:4" x14ac:dyDescent="0.3">
      <c r="A204" t="e">
        <f>#REF!</f>
        <v>#REF!</v>
      </c>
      <c r="B204" t="e">
        <f>#REF!</f>
        <v>#REF!</v>
      </c>
      <c r="C204" t="e">
        <f>#REF!</f>
        <v>#REF!</v>
      </c>
      <c r="D204" t="e">
        <f>IF(AND(#REF!="Q4",#REF!=2025,OR(#REF!="All",#REF!=#REF!)),#REF!,"")</f>
        <v>#REF!</v>
      </c>
    </row>
    <row r="205" spans="1:4" x14ac:dyDescent="0.3">
      <c r="A205" t="e">
        <f>#REF!</f>
        <v>#REF!</v>
      </c>
      <c r="B205" t="e">
        <f>#REF!</f>
        <v>#REF!</v>
      </c>
      <c r="C205" t="e">
        <f>#REF!</f>
        <v>#REF!</v>
      </c>
      <c r="D205" t="e">
        <f>IF(AND(#REF!="Q4",#REF!=2025,OR(#REF!="All",#REF!=#REF!)),#REF!,"")</f>
        <v>#REF!</v>
      </c>
    </row>
    <row r="206" spans="1:4" x14ac:dyDescent="0.3">
      <c r="A206" t="e">
        <f>#REF!</f>
        <v>#REF!</v>
      </c>
      <c r="B206" t="e">
        <f>#REF!</f>
        <v>#REF!</v>
      </c>
      <c r="C206" t="e">
        <f>#REF!</f>
        <v>#REF!</v>
      </c>
      <c r="D206" t="e">
        <f>IF(AND(#REF!="Q4",#REF!=2025,OR(#REF!="All",#REF!=#REF!)),#REF!,"")</f>
        <v>#REF!</v>
      </c>
    </row>
    <row r="207" spans="1:4" x14ac:dyDescent="0.3">
      <c r="A207" t="e">
        <f>#REF!</f>
        <v>#REF!</v>
      </c>
      <c r="B207" t="e">
        <f>#REF!</f>
        <v>#REF!</v>
      </c>
      <c r="C207" t="e">
        <f>#REF!</f>
        <v>#REF!</v>
      </c>
      <c r="D207" t="e">
        <f>IF(AND(#REF!="Q4",#REF!=2025,OR(#REF!="All",#REF!=#REF!)),#REF!,"")</f>
        <v>#REF!</v>
      </c>
    </row>
    <row r="208" spans="1:4" x14ac:dyDescent="0.3">
      <c r="A208" t="e">
        <f>#REF!</f>
        <v>#REF!</v>
      </c>
      <c r="B208" t="e">
        <f>#REF!</f>
        <v>#REF!</v>
      </c>
      <c r="C208" t="e">
        <f>#REF!</f>
        <v>#REF!</v>
      </c>
      <c r="D208" t="e">
        <f>IF(AND(#REF!="Q4",#REF!=2025,OR(#REF!="All",#REF!=#REF!)),#REF!,"")</f>
        <v>#REF!</v>
      </c>
    </row>
    <row r="209" spans="1:4" x14ac:dyDescent="0.3">
      <c r="A209" t="e">
        <f>#REF!</f>
        <v>#REF!</v>
      </c>
      <c r="B209" t="e">
        <f>#REF!</f>
        <v>#REF!</v>
      </c>
      <c r="C209" t="e">
        <f>#REF!</f>
        <v>#REF!</v>
      </c>
      <c r="D209" t="e">
        <f>IF(AND(#REF!="Q4",#REF!=2025,OR(#REF!="All",#REF!=#REF!)),#REF!,"")</f>
        <v>#REF!</v>
      </c>
    </row>
    <row r="210" spans="1:4" x14ac:dyDescent="0.3">
      <c r="A210" t="e">
        <f>#REF!</f>
        <v>#REF!</v>
      </c>
      <c r="B210" t="e">
        <f>#REF!</f>
        <v>#REF!</v>
      </c>
      <c r="C210" t="e">
        <f>#REF!</f>
        <v>#REF!</v>
      </c>
      <c r="D210" t="e">
        <f>IF(AND(#REF!="Q4",#REF!=2025,OR(#REF!="All",#REF!=#REF!)),#REF!,"")</f>
        <v>#REF!</v>
      </c>
    </row>
    <row r="211" spans="1:4" x14ac:dyDescent="0.3">
      <c r="A211" t="e">
        <f>#REF!</f>
        <v>#REF!</v>
      </c>
      <c r="B211" t="e">
        <f>#REF!</f>
        <v>#REF!</v>
      </c>
      <c r="C211" t="e">
        <f>#REF!</f>
        <v>#REF!</v>
      </c>
      <c r="D211" t="e">
        <f>IF(AND(#REF!="Q4",#REF!=2025,OR(#REF!="All",#REF!=#REF!)),#REF!,"")</f>
        <v>#REF!</v>
      </c>
    </row>
    <row r="212" spans="1:4" x14ac:dyDescent="0.3">
      <c r="A212" t="e">
        <f>#REF!</f>
        <v>#REF!</v>
      </c>
      <c r="B212" t="e">
        <f>#REF!</f>
        <v>#REF!</v>
      </c>
      <c r="C212" t="e">
        <f>#REF!</f>
        <v>#REF!</v>
      </c>
      <c r="D212" t="e">
        <f>IF(AND(#REF!="Q4",#REF!=2025,OR(#REF!="All",#REF!=#REF!)),#REF!,"")</f>
        <v>#REF!</v>
      </c>
    </row>
    <row r="213" spans="1:4" x14ac:dyDescent="0.3">
      <c r="A213" t="e">
        <f>#REF!</f>
        <v>#REF!</v>
      </c>
      <c r="B213" t="e">
        <f>#REF!</f>
        <v>#REF!</v>
      </c>
      <c r="C213" t="e">
        <f>#REF!</f>
        <v>#REF!</v>
      </c>
      <c r="D213" t="e">
        <f>IF(AND(#REF!="Q4",#REF!=2025,OR(#REF!="All",#REF!=#REF!)),#REF!,"")</f>
        <v>#REF!</v>
      </c>
    </row>
    <row r="214" spans="1:4" x14ac:dyDescent="0.3">
      <c r="A214" t="e">
        <f>#REF!</f>
        <v>#REF!</v>
      </c>
      <c r="B214" t="e">
        <f>#REF!</f>
        <v>#REF!</v>
      </c>
      <c r="C214" t="e">
        <f>#REF!</f>
        <v>#REF!</v>
      </c>
      <c r="D214" t="e">
        <f>IF(AND(#REF!="Q4",#REF!=2025,OR(#REF!="All",#REF!=#REF!)),#REF!,"")</f>
        <v>#REF!</v>
      </c>
    </row>
    <row r="215" spans="1:4" x14ac:dyDescent="0.3">
      <c r="A215" t="e">
        <f>#REF!</f>
        <v>#REF!</v>
      </c>
      <c r="B215" t="e">
        <f>#REF!</f>
        <v>#REF!</v>
      </c>
      <c r="C215" t="e">
        <f>#REF!</f>
        <v>#REF!</v>
      </c>
      <c r="D215" t="e">
        <f>IF(AND(#REF!="Q4",#REF!=2025,OR(#REF!="All",#REF!=#REF!)),#REF!,"")</f>
        <v>#REF!</v>
      </c>
    </row>
    <row r="216" spans="1:4" x14ac:dyDescent="0.3">
      <c r="A216" t="e">
        <f>#REF!</f>
        <v>#REF!</v>
      </c>
      <c r="B216" t="e">
        <f>#REF!</f>
        <v>#REF!</v>
      </c>
      <c r="C216" t="e">
        <f>#REF!</f>
        <v>#REF!</v>
      </c>
      <c r="D216" t="e">
        <f>IF(AND(#REF!="Q4",#REF!=2025,OR(#REF!="All",#REF!=#REF!)),#REF!,"")</f>
        <v>#REF!</v>
      </c>
    </row>
    <row r="217" spans="1:4" x14ac:dyDescent="0.3">
      <c r="A217" t="e">
        <f>#REF!</f>
        <v>#REF!</v>
      </c>
      <c r="B217" t="e">
        <f>#REF!</f>
        <v>#REF!</v>
      </c>
      <c r="C217" t="e">
        <f>#REF!</f>
        <v>#REF!</v>
      </c>
      <c r="D217" t="e">
        <f>IF(AND(#REF!="Q4",#REF!=2025,OR(#REF!="All",#REF!=#REF!)),#REF!,"")</f>
        <v>#REF!</v>
      </c>
    </row>
    <row r="218" spans="1:4" x14ac:dyDescent="0.3">
      <c r="A218" t="e">
        <f>#REF!</f>
        <v>#REF!</v>
      </c>
      <c r="B218" t="e">
        <f>#REF!</f>
        <v>#REF!</v>
      </c>
      <c r="C218" t="e">
        <f>#REF!</f>
        <v>#REF!</v>
      </c>
      <c r="D218" t="e">
        <f>IF(AND(#REF!="Q4",#REF!=2025,OR(#REF!="All",#REF!=#REF!)),#REF!,"")</f>
        <v>#REF!</v>
      </c>
    </row>
    <row r="219" spans="1:4" x14ac:dyDescent="0.3">
      <c r="A219" t="e">
        <f>#REF!</f>
        <v>#REF!</v>
      </c>
      <c r="B219" t="e">
        <f>#REF!</f>
        <v>#REF!</v>
      </c>
      <c r="C219" t="e">
        <f>#REF!</f>
        <v>#REF!</v>
      </c>
      <c r="D219" t="e">
        <f>IF(AND(#REF!="Q4",#REF!=2025,OR(#REF!="All",#REF!=#REF!)),#REF!,"")</f>
        <v>#REF!</v>
      </c>
    </row>
    <row r="220" spans="1:4" x14ac:dyDescent="0.3">
      <c r="A220" t="e">
        <f>#REF!</f>
        <v>#REF!</v>
      </c>
      <c r="B220" t="e">
        <f>#REF!</f>
        <v>#REF!</v>
      </c>
      <c r="C220" t="e">
        <f>#REF!</f>
        <v>#REF!</v>
      </c>
      <c r="D220" t="e">
        <f>IF(AND(#REF!="Q4",#REF!=2025,OR(#REF!="All",#REF!=#REF!)),#REF!,"")</f>
        <v>#REF!</v>
      </c>
    </row>
    <row r="221" spans="1:4" x14ac:dyDescent="0.3">
      <c r="A221" t="e">
        <f>#REF!</f>
        <v>#REF!</v>
      </c>
      <c r="B221" t="e">
        <f>#REF!</f>
        <v>#REF!</v>
      </c>
      <c r="C221" t="e">
        <f>#REF!</f>
        <v>#REF!</v>
      </c>
      <c r="D221" t="e">
        <f>IF(AND(#REF!="Q4",#REF!=2025,OR(#REF!="All",#REF!=#REF!)),#REF!,"")</f>
        <v>#REF!</v>
      </c>
    </row>
    <row r="222" spans="1:4" x14ac:dyDescent="0.3">
      <c r="A222" t="e">
        <f>#REF!</f>
        <v>#REF!</v>
      </c>
      <c r="B222" t="e">
        <f>#REF!</f>
        <v>#REF!</v>
      </c>
      <c r="C222" t="e">
        <f>#REF!</f>
        <v>#REF!</v>
      </c>
      <c r="D222" t="e">
        <f>IF(AND(#REF!="Q4",#REF!=2025,OR(#REF!="All",#REF!=#REF!)),#REF!,"")</f>
        <v>#REF!</v>
      </c>
    </row>
    <row r="223" spans="1:4" x14ac:dyDescent="0.3">
      <c r="A223" t="e">
        <f>#REF!</f>
        <v>#REF!</v>
      </c>
      <c r="B223" t="e">
        <f>#REF!</f>
        <v>#REF!</v>
      </c>
      <c r="C223" t="e">
        <f>#REF!</f>
        <v>#REF!</v>
      </c>
      <c r="D223" t="e">
        <f>IF(AND(#REF!="Q4",#REF!=2025,OR(#REF!="All",#REF!=#REF!)),#REF!,"")</f>
        <v>#REF!</v>
      </c>
    </row>
    <row r="224" spans="1:4" x14ac:dyDescent="0.3">
      <c r="A224" t="e">
        <f>#REF!</f>
        <v>#REF!</v>
      </c>
      <c r="B224" t="e">
        <f>#REF!</f>
        <v>#REF!</v>
      </c>
      <c r="C224" t="e">
        <f>#REF!</f>
        <v>#REF!</v>
      </c>
      <c r="D224" t="e">
        <f>IF(AND(#REF!="Q4",#REF!=2025,OR(#REF!="All",#REF!=#REF!)),#REF!,"")</f>
        <v>#REF!</v>
      </c>
    </row>
    <row r="225" spans="1:4" x14ac:dyDescent="0.3">
      <c r="A225" t="e">
        <f>#REF!</f>
        <v>#REF!</v>
      </c>
      <c r="B225" t="e">
        <f>#REF!</f>
        <v>#REF!</v>
      </c>
      <c r="C225" t="e">
        <f>#REF!</f>
        <v>#REF!</v>
      </c>
      <c r="D225" t="e">
        <f>IF(AND(#REF!="Q4",#REF!=2025,OR(#REF!="All",#REF!=#REF!)),#REF!,"")</f>
        <v>#REF!</v>
      </c>
    </row>
    <row r="226" spans="1:4" x14ac:dyDescent="0.3">
      <c r="A226" t="e">
        <f>#REF!</f>
        <v>#REF!</v>
      </c>
      <c r="B226" t="e">
        <f>#REF!</f>
        <v>#REF!</v>
      </c>
      <c r="C226" t="e">
        <f>#REF!</f>
        <v>#REF!</v>
      </c>
      <c r="D226" t="e">
        <f>IF(AND(#REF!="Q4",#REF!=2025,OR(#REF!="All",#REF!=#REF!)),#REF!,"")</f>
        <v>#REF!</v>
      </c>
    </row>
    <row r="227" spans="1:4" x14ac:dyDescent="0.3">
      <c r="A227" t="e">
        <f>#REF!</f>
        <v>#REF!</v>
      </c>
      <c r="B227" t="e">
        <f>#REF!</f>
        <v>#REF!</v>
      </c>
      <c r="C227" t="e">
        <f>#REF!</f>
        <v>#REF!</v>
      </c>
      <c r="D227" t="e">
        <f>IF(AND(#REF!="Q4",#REF!=2025,OR(#REF!="All",#REF!=#REF!)),#REF!,"")</f>
        <v>#REF!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74"/>
  <sheetViews>
    <sheetView workbookViewId="0"/>
  </sheetViews>
  <sheetFormatPr defaultRowHeight="14.4" x14ac:dyDescent="0.3"/>
  <sheetData>
    <row r="1" spans="1:16" ht="15.6" x14ac:dyDescent="0.3">
      <c r="A1" s="36" t="s">
        <v>505</v>
      </c>
    </row>
    <row r="3" spans="1:16" x14ac:dyDescent="0.3">
      <c r="A3" t="s">
        <v>506</v>
      </c>
      <c r="E3" t="s">
        <v>507</v>
      </c>
      <c r="H3" t="s">
        <v>508</v>
      </c>
      <c r="K3" t="s">
        <v>509</v>
      </c>
      <c r="N3" t="s">
        <v>510</v>
      </c>
    </row>
    <row r="4" spans="1:16" x14ac:dyDescent="0.3">
      <c r="A4" t="s">
        <v>30</v>
      </c>
      <c r="B4" t="s">
        <v>493</v>
      </c>
      <c r="C4" t="s">
        <v>511</v>
      </c>
      <c r="E4" t="s">
        <v>31</v>
      </c>
      <c r="F4" t="s">
        <v>512</v>
      </c>
      <c r="H4" t="s">
        <v>408</v>
      </c>
      <c r="I4" t="s">
        <v>512</v>
      </c>
      <c r="K4" t="s">
        <v>408</v>
      </c>
      <c r="L4" t="s">
        <v>513</v>
      </c>
      <c r="N4" t="s">
        <v>31</v>
      </c>
      <c r="O4" t="s">
        <v>376</v>
      </c>
      <c r="P4" t="s">
        <v>392</v>
      </c>
    </row>
    <row r="5" spans="1:16" x14ac:dyDescent="0.3">
      <c r="A5" t="e">
        <f>IF(#REF!=1,#REF!,"")</f>
        <v>#REF!</v>
      </c>
      <c r="B5" t="e">
        <f>IF(#REF!=1,#REF!,"")</f>
        <v>#REF!</v>
      </c>
      <c r="C5" t="e">
        <f>IF($A5="","",IF(COUNTIFS(#REF!,$A5,#REF!,"&gt;0")&gt;0,1,0))</f>
        <v>#REF!</v>
      </c>
      <c r="E5" t="s">
        <v>7</v>
      </c>
      <c r="F5" t="e">
        <f>AVERAGEIFS(#REF!,#REF!,E5)</f>
        <v>#REF!</v>
      </c>
      <c r="H5" t="s">
        <v>14</v>
      </c>
      <c r="I5" t="e">
        <f>AVERAGEIFS(#REF!,#REF!,H5,#REF!,IF(#REF!="All","*",#REF!))</f>
        <v>#REF!</v>
      </c>
      <c r="K5" t="s">
        <v>14</v>
      </c>
      <c r="L5" t="e">
        <f>COUNTIFS(#REF!,K5,#REF!,"Yes",#REF!,IF(#REF!="All","*",#REF!))</f>
        <v>#REF!</v>
      </c>
      <c r="N5" t="s">
        <v>7</v>
      </c>
      <c r="O5" t="e">
        <f>AVERAGEIFS(#REF!,#REF!,N5,#REF!,"Technical")</f>
        <v>#REF!</v>
      </c>
      <c r="P5" t="e">
        <f>AVERAGEIFS(#REF!,#REF!,N5,#REF!,"Behavioral")</f>
        <v>#REF!</v>
      </c>
    </row>
    <row r="6" spans="1:16" x14ac:dyDescent="0.3">
      <c r="A6" t="e">
        <f>IF(#REF!=1,#REF!,"")</f>
        <v>#REF!</v>
      </c>
      <c r="B6" t="e">
        <f>IF(#REF!=1,#REF!,"")</f>
        <v>#REF!</v>
      </c>
      <c r="C6" t="e">
        <f>IF($A6="","",IF(COUNTIFS(#REF!,$A6,#REF!,"&gt;0")&gt;0,1,0))</f>
        <v>#REF!</v>
      </c>
      <c r="E6" t="s">
        <v>8</v>
      </c>
      <c r="F6" t="e">
        <f>AVERAGEIFS(#REF!,#REF!,E6)</f>
        <v>#REF!</v>
      </c>
      <c r="H6" t="s">
        <v>15</v>
      </c>
      <c r="I6" t="e">
        <f>AVERAGEIFS(#REF!,#REF!,H6,#REF!,IF(#REF!="All","*",#REF!))</f>
        <v>#REF!</v>
      </c>
      <c r="K6" t="s">
        <v>15</v>
      </c>
      <c r="L6" t="e">
        <f>COUNTIFS(#REF!,K6,#REF!,"Yes",#REF!,IF(#REF!="All","*",#REF!))</f>
        <v>#REF!</v>
      </c>
      <c r="N6" t="s">
        <v>8</v>
      </c>
      <c r="O6" t="e">
        <f>AVERAGEIFS(#REF!,#REF!,N6,#REF!,"Technical")</f>
        <v>#REF!</v>
      </c>
      <c r="P6" t="e">
        <f>AVERAGEIFS(#REF!,#REF!,N6,#REF!,"Behavioral")</f>
        <v>#REF!</v>
      </c>
    </row>
    <row r="7" spans="1:16" x14ac:dyDescent="0.3">
      <c r="A7" t="e">
        <f>IF(#REF!=1,#REF!,"")</f>
        <v>#REF!</v>
      </c>
      <c r="B7" t="e">
        <f>IF(#REF!=1,#REF!,"")</f>
        <v>#REF!</v>
      </c>
      <c r="C7" t="e">
        <f>IF($A7="","",IF(COUNTIFS(#REF!,$A7,#REF!,"&gt;0")&gt;0,1,0))</f>
        <v>#REF!</v>
      </c>
      <c r="E7" t="s">
        <v>9</v>
      </c>
      <c r="F7" t="e">
        <f>AVERAGEIFS(#REF!,#REF!,E7)</f>
        <v>#REF!</v>
      </c>
      <c r="H7" t="s">
        <v>16</v>
      </c>
      <c r="I7" t="e">
        <f>AVERAGEIFS(#REF!,#REF!,H7,#REF!,IF(#REF!="All","*",#REF!))</f>
        <v>#REF!</v>
      </c>
      <c r="K7" t="s">
        <v>16</v>
      </c>
      <c r="L7" t="e">
        <f>COUNTIFS(#REF!,K7,#REF!,"Yes",#REF!,IF(#REF!="All","*",#REF!))</f>
        <v>#REF!</v>
      </c>
      <c r="N7" t="s">
        <v>9</v>
      </c>
      <c r="O7" t="e">
        <f>AVERAGEIFS(#REF!,#REF!,N7,#REF!,"Technical")</f>
        <v>#REF!</v>
      </c>
      <c r="P7" t="e">
        <f>AVERAGEIFS(#REF!,#REF!,N7,#REF!,"Behavioral")</f>
        <v>#REF!</v>
      </c>
    </row>
    <row r="8" spans="1:16" x14ac:dyDescent="0.3">
      <c r="A8" t="e">
        <f>IF(#REF!=1,#REF!,"")</f>
        <v>#REF!</v>
      </c>
      <c r="B8" t="e">
        <f>IF(#REF!=1,#REF!,"")</f>
        <v>#REF!</v>
      </c>
      <c r="C8" t="e">
        <f>IF($A8="","",IF(COUNTIFS(#REF!,$A8,#REF!,"&gt;0")&gt;0,1,0))</f>
        <v>#REF!</v>
      </c>
      <c r="E8" t="s">
        <v>10</v>
      </c>
      <c r="F8" t="e">
        <f>AVERAGEIFS(#REF!,#REF!,E8)</f>
        <v>#REF!</v>
      </c>
      <c r="H8" t="s">
        <v>17</v>
      </c>
      <c r="I8" t="e">
        <f>AVERAGEIFS(#REF!,#REF!,H8,#REF!,IF(#REF!="All","*",#REF!))</f>
        <v>#REF!</v>
      </c>
      <c r="K8" t="s">
        <v>17</v>
      </c>
      <c r="L8" t="e">
        <f>COUNTIFS(#REF!,K8,#REF!,"Yes",#REF!,IF(#REF!="All","*",#REF!))</f>
        <v>#REF!</v>
      </c>
      <c r="N8" t="s">
        <v>10</v>
      </c>
      <c r="O8" t="e">
        <f>AVERAGEIFS(#REF!,#REF!,N8,#REF!,"Technical")</f>
        <v>#REF!</v>
      </c>
      <c r="P8" t="e">
        <f>AVERAGEIFS(#REF!,#REF!,N8,#REF!,"Behavioral")</f>
        <v>#REF!</v>
      </c>
    </row>
    <row r="9" spans="1:16" x14ac:dyDescent="0.3">
      <c r="A9" t="e">
        <f>IF(#REF!=1,#REF!,"")</f>
        <v>#REF!</v>
      </c>
      <c r="B9" t="e">
        <f>IF(#REF!=1,#REF!,"")</f>
        <v>#REF!</v>
      </c>
      <c r="C9" t="e">
        <f>IF($A9="","",IF(COUNTIFS(#REF!,$A9,#REF!,"&gt;0")&gt;0,1,0))</f>
        <v>#REF!</v>
      </c>
      <c r="E9" t="s">
        <v>11</v>
      </c>
      <c r="F9" t="e">
        <f>AVERAGEIFS(#REF!,#REF!,E9)</f>
        <v>#REF!</v>
      </c>
      <c r="H9" t="s">
        <v>18</v>
      </c>
      <c r="I9" t="e">
        <f>AVERAGEIFS(#REF!,#REF!,H9,#REF!,IF(#REF!="All","*",#REF!))</f>
        <v>#REF!</v>
      </c>
      <c r="K9" t="s">
        <v>18</v>
      </c>
      <c r="L9" t="e">
        <f>COUNTIFS(#REF!,K9,#REF!,"Yes",#REF!,IF(#REF!="All","*",#REF!))</f>
        <v>#REF!</v>
      </c>
      <c r="N9" t="s">
        <v>11</v>
      </c>
      <c r="O9" t="e">
        <f>AVERAGEIFS(#REF!,#REF!,N9,#REF!,"Technical")</f>
        <v>#REF!</v>
      </c>
      <c r="P9" t="e">
        <f>AVERAGEIFS(#REF!,#REF!,N9,#REF!,"Behavioral")</f>
        <v>#REF!</v>
      </c>
    </row>
    <row r="10" spans="1:16" x14ac:dyDescent="0.3">
      <c r="A10" t="e">
        <f>IF(#REF!=1,#REF!,"")</f>
        <v>#REF!</v>
      </c>
      <c r="B10" t="e">
        <f>IF(#REF!=1,#REF!,"")</f>
        <v>#REF!</v>
      </c>
      <c r="C10" t="e">
        <f>IF($A10="","",IF(COUNTIFS(#REF!,$A10,#REF!,"&gt;0")&gt;0,1,0))</f>
        <v>#REF!</v>
      </c>
      <c r="E10" t="s">
        <v>12</v>
      </c>
      <c r="F10" t="e">
        <f>AVERAGEIFS(#REF!,#REF!,E10)</f>
        <v>#REF!</v>
      </c>
      <c r="H10" t="s">
        <v>19</v>
      </c>
      <c r="I10" t="e">
        <f>AVERAGEIFS(#REF!,#REF!,H10,#REF!,IF(#REF!="All","*",#REF!))</f>
        <v>#REF!</v>
      </c>
      <c r="K10" t="s">
        <v>19</v>
      </c>
      <c r="L10" t="e">
        <f>COUNTIFS(#REF!,K10,#REF!,"Yes",#REF!,IF(#REF!="All","*",#REF!))</f>
        <v>#REF!</v>
      </c>
      <c r="N10" t="s">
        <v>12</v>
      </c>
      <c r="O10" t="e">
        <f>AVERAGEIFS(#REF!,#REF!,N10,#REF!,"Technical")</f>
        <v>#REF!</v>
      </c>
      <c r="P10" t="e">
        <f>AVERAGEIFS(#REF!,#REF!,N10,#REF!,"Behavioral")</f>
        <v>#REF!</v>
      </c>
    </row>
    <row r="11" spans="1:16" x14ac:dyDescent="0.3">
      <c r="A11" t="e">
        <f>IF(#REF!=1,#REF!,"")</f>
        <v>#REF!</v>
      </c>
      <c r="B11" t="e">
        <f>IF(#REF!=1,#REF!,"")</f>
        <v>#REF!</v>
      </c>
      <c r="C11" t="e">
        <f>IF($A11="","",IF(COUNTIFS(#REF!,$A11,#REF!,"&gt;0")&gt;0,1,0))</f>
        <v>#REF!</v>
      </c>
      <c r="E11" t="s">
        <v>13</v>
      </c>
      <c r="F11" t="e">
        <f>AVERAGEIFS(#REF!,#REF!,E11)</f>
        <v>#REF!</v>
      </c>
      <c r="H11" t="s">
        <v>20</v>
      </c>
      <c r="I11" t="e">
        <f>AVERAGEIFS(#REF!,#REF!,H11,#REF!,IF(#REF!="All","*",#REF!))</f>
        <v>#REF!</v>
      </c>
      <c r="K11" t="s">
        <v>20</v>
      </c>
      <c r="L11" t="e">
        <f>COUNTIFS(#REF!,K11,#REF!,"Yes",#REF!,IF(#REF!="All","*",#REF!))</f>
        <v>#REF!</v>
      </c>
      <c r="N11" t="s">
        <v>13</v>
      </c>
      <c r="O11" t="e">
        <f>AVERAGEIFS(#REF!,#REF!,N11,#REF!,"Technical")</f>
        <v>#REF!</v>
      </c>
      <c r="P11" t="e">
        <f>AVERAGEIFS(#REF!,#REF!,N11,#REF!,"Behavioral")</f>
        <v>#REF!</v>
      </c>
    </row>
    <row r="12" spans="1:16" x14ac:dyDescent="0.3">
      <c r="A12" t="e">
        <f>IF(#REF!=1,#REF!,"")</f>
        <v>#REF!</v>
      </c>
      <c r="B12" t="e">
        <f>IF(#REF!=1,#REF!,"")</f>
        <v>#REF!</v>
      </c>
      <c r="C12" t="e">
        <f>IF($A12="","",IF(COUNTIFS(#REF!,$A12,#REF!,"&gt;0")&gt;0,1,0))</f>
        <v>#REF!</v>
      </c>
      <c r="H12" t="s">
        <v>21</v>
      </c>
      <c r="I12" t="e">
        <f>AVERAGEIFS(#REF!,#REF!,H12,#REF!,IF(#REF!="All","*",#REF!))</f>
        <v>#REF!</v>
      </c>
      <c r="K12" t="s">
        <v>21</v>
      </c>
      <c r="L12" t="e">
        <f>COUNTIFS(#REF!,K12,#REF!,"Yes",#REF!,IF(#REF!="All","*",#REF!))</f>
        <v>#REF!</v>
      </c>
    </row>
    <row r="13" spans="1:16" x14ac:dyDescent="0.3">
      <c r="A13" t="e">
        <f>IF(#REF!=1,#REF!,"")</f>
        <v>#REF!</v>
      </c>
      <c r="B13" t="e">
        <f>IF(#REF!=1,#REF!,"")</f>
        <v>#REF!</v>
      </c>
      <c r="C13" t="e">
        <f>IF($A13="","",IF(COUNTIFS(#REF!,$A13,#REF!,"&gt;0")&gt;0,1,0))</f>
        <v>#REF!</v>
      </c>
      <c r="H13" t="s">
        <v>22</v>
      </c>
      <c r="I13" t="e">
        <f>AVERAGEIFS(#REF!,#REF!,H13,#REF!,IF(#REF!="All","*",#REF!))</f>
        <v>#REF!</v>
      </c>
      <c r="K13" t="s">
        <v>22</v>
      </c>
      <c r="L13" t="e">
        <f>COUNTIFS(#REF!,K13,#REF!,"Yes",#REF!,IF(#REF!="All","*",#REF!))</f>
        <v>#REF!</v>
      </c>
    </row>
    <row r="14" spans="1:16" x14ac:dyDescent="0.3">
      <c r="A14" t="e">
        <f>IF(#REF!=1,#REF!,"")</f>
        <v>#REF!</v>
      </c>
      <c r="B14" t="e">
        <f>IF(#REF!=1,#REF!,"")</f>
        <v>#REF!</v>
      </c>
      <c r="C14" t="e">
        <f>IF($A14="","",IF(COUNTIFS(#REF!,$A14,#REF!,"&gt;0")&gt;0,1,0))</f>
        <v>#REF!</v>
      </c>
    </row>
    <row r="15" spans="1:16" x14ac:dyDescent="0.3">
      <c r="A15" t="e">
        <f>IF(#REF!=1,#REF!,"")</f>
        <v>#REF!</v>
      </c>
      <c r="B15" t="e">
        <f>IF(#REF!=1,#REF!,"")</f>
        <v>#REF!</v>
      </c>
      <c r="C15" t="e">
        <f>IF($A15="","",IF(COUNTIFS(#REF!,$A15,#REF!,"&gt;0")&gt;0,1,0))</f>
        <v>#REF!</v>
      </c>
    </row>
    <row r="16" spans="1:16" x14ac:dyDescent="0.3">
      <c r="A16" t="e">
        <f>IF(#REF!=1,#REF!,"")</f>
        <v>#REF!</v>
      </c>
      <c r="B16" t="e">
        <f>IF(#REF!=1,#REF!,"")</f>
        <v>#REF!</v>
      </c>
      <c r="C16" t="e">
        <f>IF($A16="","",IF(COUNTIFS(#REF!,$A16,#REF!,"&gt;0")&gt;0,1,0))</f>
        <v>#REF!</v>
      </c>
    </row>
    <row r="17" spans="1:3" x14ac:dyDescent="0.3">
      <c r="A17" t="e">
        <f>IF(#REF!=1,#REF!,"")</f>
        <v>#REF!</v>
      </c>
      <c r="B17" t="e">
        <f>IF(#REF!=1,#REF!,"")</f>
        <v>#REF!</v>
      </c>
      <c r="C17" t="e">
        <f>IF($A17="","",IF(COUNTIFS(#REF!,$A17,#REF!,"&gt;0")&gt;0,1,0))</f>
        <v>#REF!</v>
      </c>
    </row>
    <row r="18" spans="1:3" x14ac:dyDescent="0.3">
      <c r="A18" t="e">
        <f>IF(#REF!=1,#REF!,"")</f>
        <v>#REF!</v>
      </c>
      <c r="B18" t="e">
        <f>IF(#REF!=1,#REF!,"")</f>
        <v>#REF!</v>
      </c>
      <c r="C18" t="e">
        <f>IF($A18="","",IF(COUNTIFS(#REF!,$A18,#REF!,"&gt;0")&gt;0,1,0))</f>
        <v>#REF!</v>
      </c>
    </row>
    <row r="19" spans="1:3" x14ac:dyDescent="0.3">
      <c r="A19" t="e">
        <f>IF(#REF!=1,#REF!,"")</f>
        <v>#REF!</v>
      </c>
      <c r="B19" t="e">
        <f>IF(#REF!=1,#REF!,"")</f>
        <v>#REF!</v>
      </c>
      <c r="C19" t="e">
        <f>IF($A19="","",IF(COUNTIFS(#REF!,$A19,#REF!,"&gt;0")&gt;0,1,0))</f>
        <v>#REF!</v>
      </c>
    </row>
    <row r="20" spans="1:3" x14ac:dyDescent="0.3">
      <c r="A20" t="e">
        <f>IF(#REF!=1,#REF!,"")</f>
        <v>#REF!</v>
      </c>
      <c r="B20" t="e">
        <f>IF(#REF!=1,#REF!,"")</f>
        <v>#REF!</v>
      </c>
      <c r="C20" t="e">
        <f>IF($A20="","",IF(COUNTIFS(#REF!,$A20,#REF!,"&gt;0")&gt;0,1,0))</f>
        <v>#REF!</v>
      </c>
    </row>
    <row r="21" spans="1:3" x14ac:dyDescent="0.3">
      <c r="A21" t="e">
        <f>IF(#REF!=1,#REF!,"")</f>
        <v>#REF!</v>
      </c>
      <c r="B21" t="e">
        <f>IF(#REF!=1,#REF!,"")</f>
        <v>#REF!</v>
      </c>
      <c r="C21" t="e">
        <f>IF($A21="","",IF(COUNTIFS(#REF!,$A21,#REF!,"&gt;0")&gt;0,1,0))</f>
        <v>#REF!</v>
      </c>
    </row>
    <row r="22" spans="1:3" x14ac:dyDescent="0.3">
      <c r="A22" t="e">
        <f>IF(#REF!=1,#REF!,"")</f>
        <v>#REF!</v>
      </c>
      <c r="B22" t="e">
        <f>IF(#REF!=1,#REF!,"")</f>
        <v>#REF!</v>
      </c>
      <c r="C22" t="e">
        <f>IF($A22="","",IF(COUNTIFS(#REF!,$A22,#REF!,"&gt;0")&gt;0,1,0))</f>
        <v>#REF!</v>
      </c>
    </row>
    <row r="23" spans="1:3" x14ac:dyDescent="0.3">
      <c r="A23" t="e">
        <f>IF(#REF!=1,#REF!,"")</f>
        <v>#REF!</v>
      </c>
      <c r="B23" t="e">
        <f>IF(#REF!=1,#REF!,"")</f>
        <v>#REF!</v>
      </c>
      <c r="C23" t="e">
        <f>IF($A23="","",IF(COUNTIFS(#REF!,$A23,#REF!,"&gt;0")&gt;0,1,0))</f>
        <v>#REF!</v>
      </c>
    </row>
    <row r="24" spans="1:3" x14ac:dyDescent="0.3">
      <c r="A24" t="e">
        <f>IF(#REF!=1,#REF!,"")</f>
        <v>#REF!</v>
      </c>
      <c r="B24" t="e">
        <f>IF(#REF!=1,#REF!,"")</f>
        <v>#REF!</v>
      </c>
      <c r="C24" t="e">
        <f>IF($A24="","",IF(COUNTIFS(#REF!,$A24,#REF!,"&gt;0")&gt;0,1,0))</f>
        <v>#REF!</v>
      </c>
    </row>
    <row r="25" spans="1:3" x14ac:dyDescent="0.3">
      <c r="A25" t="e">
        <f>IF(#REF!=1,#REF!,"")</f>
        <v>#REF!</v>
      </c>
      <c r="B25" t="e">
        <f>IF(#REF!=1,#REF!,"")</f>
        <v>#REF!</v>
      </c>
      <c r="C25" t="e">
        <f>IF($A25="","",IF(COUNTIFS(#REF!,$A25,#REF!,"&gt;0")&gt;0,1,0))</f>
        <v>#REF!</v>
      </c>
    </row>
    <row r="26" spans="1:3" x14ac:dyDescent="0.3">
      <c r="A26" t="e">
        <f>IF(#REF!=1,#REF!,"")</f>
        <v>#REF!</v>
      </c>
      <c r="B26" t="e">
        <f>IF(#REF!=1,#REF!,"")</f>
        <v>#REF!</v>
      </c>
      <c r="C26" t="e">
        <f>IF($A26="","",IF(COUNTIFS(#REF!,$A26,#REF!,"&gt;0")&gt;0,1,0))</f>
        <v>#REF!</v>
      </c>
    </row>
    <row r="27" spans="1:3" x14ac:dyDescent="0.3">
      <c r="A27" t="e">
        <f>IF(#REF!=1,#REF!,"")</f>
        <v>#REF!</v>
      </c>
      <c r="B27" t="e">
        <f>IF(#REF!=1,#REF!,"")</f>
        <v>#REF!</v>
      </c>
      <c r="C27" t="e">
        <f>IF($A27="","",IF(COUNTIFS(#REF!,$A27,#REF!,"&gt;0")&gt;0,1,0))</f>
        <v>#REF!</v>
      </c>
    </row>
    <row r="28" spans="1:3" x14ac:dyDescent="0.3">
      <c r="A28" t="e">
        <f>IF(#REF!=1,#REF!,"")</f>
        <v>#REF!</v>
      </c>
      <c r="B28" t="e">
        <f>IF(#REF!=1,#REF!,"")</f>
        <v>#REF!</v>
      </c>
      <c r="C28" t="e">
        <f>IF($A28="","",IF(COUNTIFS(#REF!,$A28,#REF!,"&gt;0")&gt;0,1,0))</f>
        <v>#REF!</v>
      </c>
    </row>
    <row r="29" spans="1:3" x14ac:dyDescent="0.3">
      <c r="A29" t="e">
        <f>IF(#REF!=1,#REF!,"")</f>
        <v>#REF!</v>
      </c>
      <c r="B29" t="e">
        <f>IF(#REF!=1,#REF!,"")</f>
        <v>#REF!</v>
      </c>
      <c r="C29" t="e">
        <f>IF($A29="","",IF(COUNTIFS(#REF!,$A29,#REF!,"&gt;0")&gt;0,1,0))</f>
        <v>#REF!</v>
      </c>
    </row>
    <row r="30" spans="1:3" x14ac:dyDescent="0.3">
      <c r="A30" t="e">
        <f>IF(#REF!=1,#REF!,"")</f>
        <v>#REF!</v>
      </c>
      <c r="B30" t="e">
        <f>IF(#REF!=1,#REF!,"")</f>
        <v>#REF!</v>
      </c>
      <c r="C30" t="e">
        <f>IF($A30="","",IF(COUNTIFS(#REF!,$A30,#REF!,"&gt;0")&gt;0,1,0))</f>
        <v>#REF!</v>
      </c>
    </row>
    <row r="31" spans="1:3" x14ac:dyDescent="0.3">
      <c r="A31" t="e">
        <f>IF(#REF!=1,#REF!,"")</f>
        <v>#REF!</v>
      </c>
      <c r="B31" t="e">
        <f>IF(#REF!=1,#REF!,"")</f>
        <v>#REF!</v>
      </c>
      <c r="C31" t="e">
        <f>IF($A31="","",IF(COUNTIFS(#REF!,$A31,#REF!,"&gt;0")&gt;0,1,0))</f>
        <v>#REF!</v>
      </c>
    </row>
    <row r="32" spans="1:3" x14ac:dyDescent="0.3">
      <c r="A32" t="e">
        <f>IF(#REF!=1,#REF!,"")</f>
        <v>#REF!</v>
      </c>
      <c r="B32" t="e">
        <f>IF(#REF!=1,#REF!,"")</f>
        <v>#REF!</v>
      </c>
      <c r="C32" t="e">
        <f>IF($A32="","",IF(COUNTIFS(#REF!,$A32,#REF!,"&gt;0")&gt;0,1,0))</f>
        <v>#REF!</v>
      </c>
    </row>
    <row r="33" spans="1:3" x14ac:dyDescent="0.3">
      <c r="A33" t="e">
        <f>IF(#REF!=1,#REF!,"")</f>
        <v>#REF!</v>
      </c>
      <c r="B33" t="e">
        <f>IF(#REF!=1,#REF!,"")</f>
        <v>#REF!</v>
      </c>
      <c r="C33" t="e">
        <f>IF($A33="","",IF(COUNTIFS(#REF!,$A33,#REF!,"&gt;0")&gt;0,1,0))</f>
        <v>#REF!</v>
      </c>
    </row>
    <row r="34" spans="1:3" x14ac:dyDescent="0.3">
      <c r="A34" t="e">
        <f>IF(#REF!=1,#REF!,"")</f>
        <v>#REF!</v>
      </c>
      <c r="B34" t="e">
        <f>IF(#REF!=1,#REF!,"")</f>
        <v>#REF!</v>
      </c>
      <c r="C34" t="e">
        <f>IF($A34="","",IF(COUNTIFS(#REF!,$A34,#REF!,"&gt;0")&gt;0,1,0))</f>
        <v>#REF!</v>
      </c>
    </row>
    <row r="35" spans="1:3" x14ac:dyDescent="0.3">
      <c r="A35" t="e">
        <f>IF(#REF!=1,#REF!,"")</f>
        <v>#REF!</v>
      </c>
      <c r="B35" t="e">
        <f>IF(#REF!=1,#REF!,"")</f>
        <v>#REF!</v>
      </c>
      <c r="C35" t="e">
        <f>IF($A35="","",IF(COUNTIFS(#REF!,$A35,#REF!,"&gt;0")&gt;0,1,0))</f>
        <v>#REF!</v>
      </c>
    </row>
    <row r="36" spans="1:3" x14ac:dyDescent="0.3">
      <c r="A36" t="e">
        <f>IF(#REF!=1,#REF!,"")</f>
        <v>#REF!</v>
      </c>
      <c r="B36" t="e">
        <f>IF(#REF!=1,#REF!,"")</f>
        <v>#REF!</v>
      </c>
      <c r="C36" t="e">
        <f>IF($A36="","",IF(COUNTIFS(#REF!,$A36,#REF!,"&gt;0")&gt;0,1,0))</f>
        <v>#REF!</v>
      </c>
    </row>
    <row r="37" spans="1:3" x14ac:dyDescent="0.3">
      <c r="A37" t="e">
        <f>IF(#REF!=1,#REF!,"")</f>
        <v>#REF!</v>
      </c>
      <c r="B37" t="e">
        <f>IF(#REF!=1,#REF!,"")</f>
        <v>#REF!</v>
      </c>
      <c r="C37" t="e">
        <f>IF($A37="","",IF(COUNTIFS(#REF!,$A37,#REF!,"&gt;0")&gt;0,1,0))</f>
        <v>#REF!</v>
      </c>
    </row>
    <row r="38" spans="1:3" x14ac:dyDescent="0.3">
      <c r="A38" t="e">
        <f>IF(#REF!=1,#REF!,"")</f>
        <v>#REF!</v>
      </c>
      <c r="B38" t="e">
        <f>IF(#REF!=1,#REF!,"")</f>
        <v>#REF!</v>
      </c>
      <c r="C38" t="e">
        <f>IF($A38="","",IF(COUNTIFS(#REF!,$A38,#REF!,"&gt;0")&gt;0,1,0))</f>
        <v>#REF!</v>
      </c>
    </row>
    <row r="39" spans="1:3" x14ac:dyDescent="0.3">
      <c r="A39" t="e">
        <f>IF(#REF!=1,#REF!,"")</f>
        <v>#REF!</v>
      </c>
      <c r="B39" t="e">
        <f>IF(#REF!=1,#REF!,"")</f>
        <v>#REF!</v>
      </c>
      <c r="C39" t="e">
        <f>IF($A39="","",IF(COUNTIFS(#REF!,$A39,#REF!,"&gt;0")&gt;0,1,0))</f>
        <v>#REF!</v>
      </c>
    </row>
    <row r="40" spans="1:3" x14ac:dyDescent="0.3">
      <c r="A40" t="e">
        <f>IF(#REF!=1,#REF!,"")</f>
        <v>#REF!</v>
      </c>
      <c r="B40" t="e">
        <f>IF(#REF!=1,#REF!,"")</f>
        <v>#REF!</v>
      </c>
      <c r="C40" t="e">
        <f>IF($A40="","",IF(COUNTIFS(#REF!,$A40,#REF!,"&gt;0")&gt;0,1,0))</f>
        <v>#REF!</v>
      </c>
    </row>
    <row r="41" spans="1:3" x14ac:dyDescent="0.3">
      <c r="A41" t="e">
        <f>IF(#REF!=1,#REF!,"")</f>
        <v>#REF!</v>
      </c>
      <c r="B41" t="e">
        <f>IF(#REF!=1,#REF!,"")</f>
        <v>#REF!</v>
      </c>
      <c r="C41" t="e">
        <f>IF($A41="","",IF(COUNTIFS(#REF!,$A41,#REF!,"&gt;0")&gt;0,1,0))</f>
        <v>#REF!</v>
      </c>
    </row>
    <row r="42" spans="1:3" x14ac:dyDescent="0.3">
      <c r="A42" t="e">
        <f>IF(#REF!=1,#REF!,"")</f>
        <v>#REF!</v>
      </c>
      <c r="B42" t="e">
        <f>IF(#REF!=1,#REF!,"")</f>
        <v>#REF!</v>
      </c>
      <c r="C42" t="e">
        <f>IF($A42="","",IF(COUNTIFS(#REF!,$A42,#REF!,"&gt;0")&gt;0,1,0))</f>
        <v>#REF!</v>
      </c>
    </row>
    <row r="43" spans="1:3" x14ac:dyDescent="0.3">
      <c r="A43" t="e">
        <f>IF(#REF!=1,#REF!,"")</f>
        <v>#REF!</v>
      </c>
      <c r="B43" t="e">
        <f>IF(#REF!=1,#REF!,"")</f>
        <v>#REF!</v>
      </c>
      <c r="C43" t="e">
        <f>IF($A43="","",IF(COUNTIFS(#REF!,$A43,#REF!,"&gt;0")&gt;0,1,0))</f>
        <v>#REF!</v>
      </c>
    </row>
    <row r="44" spans="1:3" x14ac:dyDescent="0.3">
      <c r="A44" t="e">
        <f>IF(#REF!=1,#REF!,"")</f>
        <v>#REF!</v>
      </c>
      <c r="B44" t="e">
        <f>IF(#REF!=1,#REF!,"")</f>
        <v>#REF!</v>
      </c>
      <c r="C44" t="e">
        <f>IF($A44="","",IF(COUNTIFS(#REF!,$A44,#REF!,"&gt;0")&gt;0,1,0))</f>
        <v>#REF!</v>
      </c>
    </row>
    <row r="45" spans="1:3" x14ac:dyDescent="0.3">
      <c r="A45" t="e">
        <f>IF(#REF!=1,#REF!,"")</f>
        <v>#REF!</v>
      </c>
      <c r="B45" t="e">
        <f>IF(#REF!=1,#REF!,"")</f>
        <v>#REF!</v>
      </c>
      <c r="C45" t="e">
        <f>IF($A45="","",IF(COUNTIFS(#REF!,$A45,#REF!,"&gt;0")&gt;0,1,0))</f>
        <v>#REF!</v>
      </c>
    </row>
    <row r="46" spans="1:3" x14ac:dyDescent="0.3">
      <c r="A46" t="e">
        <f>IF(#REF!=1,#REF!,"")</f>
        <v>#REF!</v>
      </c>
      <c r="B46" t="e">
        <f>IF(#REF!=1,#REF!,"")</f>
        <v>#REF!</v>
      </c>
      <c r="C46" t="e">
        <f>IF($A46="","",IF(COUNTIFS(#REF!,$A46,#REF!,"&gt;0")&gt;0,1,0))</f>
        <v>#REF!</v>
      </c>
    </row>
    <row r="47" spans="1:3" x14ac:dyDescent="0.3">
      <c r="A47" t="e">
        <f>IF(#REF!=1,#REF!,"")</f>
        <v>#REF!</v>
      </c>
      <c r="B47" t="e">
        <f>IF(#REF!=1,#REF!,"")</f>
        <v>#REF!</v>
      </c>
      <c r="C47" t="e">
        <f>IF($A47="","",IF(COUNTIFS(#REF!,$A47,#REF!,"&gt;0")&gt;0,1,0))</f>
        <v>#REF!</v>
      </c>
    </row>
    <row r="48" spans="1:3" x14ac:dyDescent="0.3">
      <c r="A48" t="e">
        <f>IF(#REF!=1,#REF!,"")</f>
        <v>#REF!</v>
      </c>
      <c r="B48" t="e">
        <f>IF(#REF!=1,#REF!,"")</f>
        <v>#REF!</v>
      </c>
      <c r="C48" t="e">
        <f>IF($A48="","",IF(COUNTIFS(#REF!,$A48,#REF!,"&gt;0")&gt;0,1,0))</f>
        <v>#REF!</v>
      </c>
    </row>
    <row r="49" spans="1:3" x14ac:dyDescent="0.3">
      <c r="A49" t="e">
        <f>IF(#REF!=1,#REF!,"")</f>
        <v>#REF!</v>
      </c>
      <c r="B49" t="e">
        <f>IF(#REF!=1,#REF!,"")</f>
        <v>#REF!</v>
      </c>
      <c r="C49" t="e">
        <f>IF($A49="","",IF(COUNTIFS(#REF!,$A49,#REF!,"&gt;0")&gt;0,1,0))</f>
        <v>#REF!</v>
      </c>
    </row>
    <row r="50" spans="1:3" x14ac:dyDescent="0.3">
      <c r="A50" t="e">
        <f>IF(#REF!=1,#REF!,"")</f>
        <v>#REF!</v>
      </c>
      <c r="B50" t="e">
        <f>IF(#REF!=1,#REF!,"")</f>
        <v>#REF!</v>
      </c>
      <c r="C50" t="e">
        <f>IF($A50="","",IF(COUNTIFS(#REF!,$A50,#REF!,"&gt;0")&gt;0,1,0))</f>
        <v>#REF!</v>
      </c>
    </row>
    <row r="51" spans="1:3" x14ac:dyDescent="0.3">
      <c r="A51" t="e">
        <f>IF(#REF!=1,#REF!,"")</f>
        <v>#REF!</v>
      </c>
      <c r="B51" t="e">
        <f>IF(#REF!=1,#REF!,"")</f>
        <v>#REF!</v>
      </c>
      <c r="C51" t="e">
        <f>IF($A51="","",IF(COUNTIFS(#REF!,$A51,#REF!,"&gt;0")&gt;0,1,0))</f>
        <v>#REF!</v>
      </c>
    </row>
    <row r="52" spans="1:3" x14ac:dyDescent="0.3">
      <c r="A52" t="e">
        <f>IF(#REF!=1,#REF!,"")</f>
        <v>#REF!</v>
      </c>
      <c r="B52" t="e">
        <f>IF(#REF!=1,#REF!,"")</f>
        <v>#REF!</v>
      </c>
      <c r="C52" t="e">
        <f>IF($A52="","",IF(COUNTIFS(#REF!,$A52,#REF!,"&gt;0")&gt;0,1,0))</f>
        <v>#REF!</v>
      </c>
    </row>
    <row r="53" spans="1:3" x14ac:dyDescent="0.3">
      <c r="A53" t="e">
        <f>IF(#REF!=1,#REF!,"")</f>
        <v>#REF!</v>
      </c>
      <c r="B53" t="e">
        <f>IF(#REF!=1,#REF!,"")</f>
        <v>#REF!</v>
      </c>
      <c r="C53" t="e">
        <f>IF($A53="","",IF(COUNTIFS(#REF!,$A53,#REF!,"&gt;0")&gt;0,1,0))</f>
        <v>#REF!</v>
      </c>
    </row>
    <row r="54" spans="1:3" x14ac:dyDescent="0.3">
      <c r="A54" t="e">
        <f>IF(#REF!=1,#REF!,"")</f>
        <v>#REF!</v>
      </c>
      <c r="B54" t="e">
        <f>IF(#REF!=1,#REF!,"")</f>
        <v>#REF!</v>
      </c>
      <c r="C54" t="e">
        <f>IF($A54="","",IF(COUNTIFS(#REF!,$A54,#REF!,"&gt;0")&gt;0,1,0))</f>
        <v>#REF!</v>
      </c>
    </row>
    <row r="55" spans="1:3" x14ac:dyDescent="0.3">
      <c r="A55" t="e">
        <f>IF(#REF!=1,#REF!,"")</f>
        <v>#REF!</v>
      </c>
      <c r="B55" t="e">
        <f>IF(#REF!=1,#REF!,"")</f>
        <v>#REF!</v>
      </c>
      <c r="C55" t="e">
        <f>IF($A55="","",IF(COUNTIFS(#REF!,$A55,#REF!,"&gt;0")&gt;0,1,0))</f>
        <v>#REF!</v>
      </c>
    </row>
    <row r="56" spans="1:3" x14ac:dyDescent="0.3">
      <c r="A56" t="e">
        <f>IF(#REF!=1,#REF!,"")</f>
        <v>#REF!</v>
      </c>
      <c r="B56" t="e">
        <f>IF(#REF!=1,#REF!,"")</f>
        <v>#REF!</v>
      </c>
      <c r="C56" t="e">
        <f>IF($A56="","",IF(COUNTIFS(#REF!,$A56,#REF!,"&gt;0")&gt;0,1,0))</f>
        <v>#REF!</v>
      </c>
    </row>
    <row r="57" spans="1:3" x14ac:dyDescent="0.3">
      <c r="A57" t="e">
        <f>IF(#REF!=1,#REF!,"")</f>
        <v>#REF!</v>
      </c>
      <c r="B57" t="e">
        <f>IF(#REF!=1,#REF!,"")</f>
        <v>#REF!</v>
      </c>
      <c r="C57" t="e">
        <f>IF($A57="","",IF(COUNTIFS(#REF!,$A57,#REF!,"&gt;0")&gt;0,1,0))</f>
        <v>#REF!</v>
      </c>
    </row>
    <row r="58" spans="1:3" x14ac:dyDescent="0.3">
      <c r="A58" t="e">
        <f>IF(#REF!=1,#REF!,"")</f>
        <v>#REF!</v>
      </c>
      <c r="B58" t="e">
        <f>IF(#REF!=1,#REF!,"")</f>
        <v>#REF!</v>
      </c>
      <c r="C58" t="e">
        <f>IF($A58="","",IF(COUNTIFS(#REF!,$A58,#REF!,"&gt;0")&gt;0,1,0))</f>
        <v>#REF!</v>
      </c>
    </row>
    <row r="59" spans="1:3" x14ac:dyDescent="0.3">
      <c r="A59" t="e">
        <f>IF(#REF!=1,#REF!,"")</f>
        <v>#REF!</v>
      </c>
      <c r="B59" t="e">
        <f>IF(#REF!=1,#REF!,"")</f>
        <v>#REF!</v>
      </c>
      <c r="C59" t="e">
        <f>IF($A59="","",IF(COUNTIFS(#REF!,$A59,#REF!,"&gt;0")&gt;0,1,0))</f>
        <v>#REF!</v>
      </c>
    </row>
    <row r="60" spans="1:3" x14ac:dyDescent="0.3">
      <c r="A60" t="e">
        <f>IF(#REF!=1,#REF!,"")</f>
        <v>#REF!</v>
      </c>
      <c r="B60" t="e">
        <f>IF(#REF!=1,#REF!,"")</f>
        <v>#REF!</v>
      </c>
      <c r="C60" t="e">
        <f>IF($A60="","",IF(COUNTIFS(#REF!,$A60,#REF!,"&gt;0")&gt;0,1,0))</f>
        <v>#REF!</v>
      </c>
    </row>
    <row r="61" spans="1:3" x14ac:dyDescent="0.3">
      <c r="A61" t="e">
        <f>IF(#REF!=1,#REF!,"")</f>
        <v>#REF!</v>
      </c>
      <c r="B61" t="e">
        <f>IF(#REF!=1,#REF!,"")</f>
        <v>#REF!</v>
      </c>
      <c r="C61" t="e">
        <f>IF($A61="","",IF(COUNTIFS(#REF!,$A61,#REF!,"&gt;0")&gt;0,1,0))</f>
        <v>#REF!</v>
      </c>
    </row>
    <row r="62" spans="1:3" x14ac:dyDescent="0.3">
      <c r="A62" t="e">
        <f>IF(#REF!=1,#REF!,"")</f>
        <v>#REF!</v>
      </c>
      <c r="B62" t="e">
        <f>IF(#REF!=1,#REF!,"")</f>
        <v>#REF!</v>
      </c>
      <c r="C62" t="e">
        <f>IF($A62="","",IF(COUNTIFS(#REF!,$A62,#REF!,"&gt;0")&gt;0,1,0))</f>
        <v>#REF!</v>
      </c>
    </row>
    <row r="63" spans="1:3" x14ac:dyDescent="0.3">
      <c r="A63" t="e">
        <f>IF(#REF!=1,#REF!,"")</f>
        <v>#REF!</v>
      </c>
      <c r="B63" t="e">
        <f>IF(#REF!=1,#REF!,"")</f>
        <v>#REF!</v>
      </c>
      <c r="C63" t="e">
        <f>IF($A63="","",IF(COUNTIFS(#REF!,$A63,#REF!,"&gt;0")&gt;0,1,0))</f>
        <v>#REF!</v>
      </c>
    </row>
    <row r="64" spans="1:3" x14ac:dyDescent="0.3">
      <c r="A64" t="e">
        <f>IF(#REF!=1,#REF!,"")</f>
        <v>#REF!</v>
      </c>
      <c r="B64" t="e">
        <f>IF(#REF!=1,#REF!,"")</f>
        <v>#REF!</v>
      </c>
      <c r="C64" t="e">
        <f>IF($A64="","",IF(COUNTIFS(#REF!,$A64,#REF!,"&gt;0")&gt;0,1,0))</f>
        <v>#REF!</v>
      </c>
    </row>
    <row r="65" spans="1:3" x14ac:dyDescent="0.3">
      <c r="A65" t="e">
        <f>IF(#REF!=1,#REF!,"")</f>
        <v>#REF!</v>
      </c>
      <c r="B65" t="e">
        <f>IF(#REF!=1,#REF!,"")</f>
        <v>#REF!</v>
      </c>
      <c r="C65" t="e">
        <f>IF($A65="","",IF(COUNTIFS(#REF!,$A65,#REF!,"&gt;0")&gt;0,1,0))</f>
        <v>#REF!</v>
      </c>
    </row>
    <row r="66" spans="1:3" x14ac:dyDescent="0.3">
      <c r="A66" t="e">
        <f>IF(#REF!=1,#REF!,"")</f>
        <v>#REF!</v>
      </c>
      <c r="B66" t="e">
        <f>IF(#REF!=1,#REF!,"")</f>
        <v>#REF!</v>
      </c>
      <c r="C66" t="e">
        <f>IF($A66="","",IF(COUNTIFS(#REF!,$A66,#REF!,"&gt;0")&gt;0,1,0))</f>
        <v>#REF!</v>
      </c>
    </row>
    <row r="67" spans="1:3" x14ac:dyDescent="0.3">
      <c r="A67" t="e">
        <f>IF(#REF!=1,#REF!,"")</f>
        <v>#REF!</v>
      </c>
      <c r="B67" t="e">
        <f>IF(#REF!=1,#REF!,"")</f>
        <v>#REF!</v>
      </c>
      <c r="C67" t="e">
        <f>IF($A67="","",IF(COUNTIFS(#REF!,$A67,#REF!,"&gt;0")&gt;0,1,0))</f>
        <v>#REF!</v>
      </c>
    </row>
    <row r="68" spans="1:3" x14ac:dyDescent="0.3">
      <c r="A68" t="e">
        <f>IF(#REF!=1,#REF!,"")</f>
        <v>#REF!</v>
      </c>
      <c r="B68" t="e">
        <f>IF(#REF!=1,#REF!,"")</f>
        <v>#REF!</v>
      </c>
      <c r="C68" t="e">
        <f>IF($A68="","",IF(COUNTIFS(#REF!,$A68,#REF!,"&gt;0")&gt;0,1,0))</f>
        <v>#REF!</v>
      </c>
    </row>
    <row r="69" spans="1:3" x14ac:dyDescent="0.3">
      <c r="A69" t="e">
        <f>IF(#REF!=1,#REF!,"")</f>
        <v>#REF!</v>
      </c>
      <c r="B69" t="e">
        <f>IF(#REF!=1,#REF!,"")</f>
        <v>#REF!</v>
      </c>
      <c r="C69" t="e">
        <f>IF($A69="","",IF(COUNTIFS(#REF!,$A69,#REF!,"&gt;0")&gt;0,1,0))</f>
        <v>#REF!</v>
      </c>
    </row>
    <row r="70" spans="1:3" x14ac:dyDescent="0.3">
      <c r="A70" t="e">
        <f>IF(#REF!=1,#REF!,"")</f>
        <v>#REF!</v>
      </c>
      <c r="B70" t="e">
        <f>IF(#REF!=1,#REF!,"")</f>
        <v>#REF!</v>
      </c>
      <c r="C70" t="e">
        <f>IF($A70="","",IF(COUNTIFS(#REF!,$A70,#REF!,"&gt;0")&gt;0,1,0))</f>
        <v>#REF!</v>
      </c>
    </row>
    <row r="71" spans="1:3" x14ac:dyDescent="0.3">
      <c r="A71" t="e">
        <f>IF(#REF!=1,#REF!,"")</f>
        <v>#REF!</v>
      </c>
      <c r="B71" t="e">
        <f>IF(#REF!=1,#REF!,"")</f>
        <v>#REF!</v>
      </c>
      <c r="C71" t="e">
        <f>IF($A71="","",IF(COUNTIFS(#REF!,$A71,#REF!,"&gt;0")&gt;0,1,0))</f>
        <v>#REF!</v>
      </c>
    </row>
    <row r="72" spans="1:3" x14ac:dyDescent="0.3">
      <c r="A72" t="e">
        <f>IF(#REF!=1,#REF!,"")</f>
        <v>#REF!</v>
      </c>
      <c r="B72" t="e">
        <f>IF(#REF!=1,#REF!,"")</f>
        <v>#REF!</v>
      </c>
      <c r="C72" t="e">
        <f>IF($A72="","",IF(COUNTIFS(#REF!,$A72,#REF!,"&gt;0")&gt;0,1,0))</f>
        <v>#REF!</v>
      </c>
    </row>
    <row r="73" spans="1:3" x14ac:dyDescent="0.3">
      <c r="A73" t="e">
        <f>IF(#REF!=1,#REF!,"")</f>
        <v>#REF!</v>
      </c>
      <c r="B73" t="e">
        <f>IF(#REF!=1,#REF!,"")</f>
        <v>#REF!</v>
      </c>
      <c r="C73" t="e">
        <f>IF($A73="","",IF(COUNTIFS(#REF!,$A73,#REF!,"&gt;0")&gt;0,1,0))</f>
        <v>#REF!</v>
      </c>
    </row>
    <row r="74" spans="1:3" x14ac:dyDescent="0.3">
      <c r="A74" t="e">
        <f>IF(#REF!=1,#REF!,"")</f>
        <v>#REF!</v>
      </c>
      <c r="B74" t="e">
        <f>IF(#REF!=1,#REF!,"")</f>
        <v>#REF!</v>
      </c>
      <c r="C74" t="e">
        <f>IF($A74="","",IF(COUNTIFS(#REF!,$A74,#REF!,"&gt;0")&gt;0,1,0))</f>
        <v>#REF!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V74"/>
  <sheetViews>
    <sheetView workbookViewId="0"/>
  </sheetViews>
  <sheetFormatPr defaultRowHeight="14.4" x14ac:dyDescent="0.3"/>
  <sheetData>
    <row r="1" spans="1:22" ht="15.6" x14ac:dyDescent="0.3">
      <c r="A1" s="36" t="s">
        <v>514</v>
      </c>
    </row>
    <row r="3" spans="1:22" x14ac:dyDescent="0.3">
      <c r="A3" t="s">
        <v>515</v>
      </c>
      <c r="E3" t="s">
        <v>516</v>
      </c>
      <c r="H3" t="s">
        <v>517</v>
      </c>
      <c r="K3" t="s">
        <v>518</v>
      </c>
      <c r="N3" t="s">
        <v>519</v>
      </c>
      <c r="Q3" t="s">
        <v>520</v>
      </c>
      <c r="T3" t="s">
        <v>521</v>
      </c>
    </row>
    <row r="4" spans="1:22" x14ac:dyDescent="0.3">
      <c r="A4" t="s">
        <v>30</v>
      </c>
      <c r="B4" t="s">
        <v>493</v>
      </c>
      <c r="C4" t="s">
        <v>522</v>
      </c>
      <c r="E4" t="s">
        <v>31</v>
      </c>
      <c r="F4" t="s">
        <v>523</v>
      </c>
      <c r="H4" t="s">
        <v>201</v>
      </c>
      <c r="I4" t="s">
        <v>483</v>
      </c>
      <c r="K4" t="s">
        <v>33</v>
      </c>
      <c r="L4" t="s">
        <v>483</v>
      </c>
      <c r="N4" t="s">
        <v>31</v>
      </c>
      <c r="O4" t="s">
        <v>524</v>
      </c>
      <c r="Q4" t="s">
        <v>525</v>
      </c>
      <c r="R4" t="s">
        <v>526</v>
      </c>
      <c r="T4" t="s">
        <v>408</v>
      </c>
      <c r="U4" t="s">
        <v>527</v>
      </c>
      <c r="V4" t="s">
        <v>528</v>
      </c>
    </row>
    <row r="5" spans="1:22" x14ac:dyDescent="0.3">
      <c r="A5" t="e">
        <f>IF(#REF!=1,#REF!,"")</f>
        <v>#REF!</v>
      </c>
      <c r="B5" t="e">
        <f>IF(#REF!=1,#REF!,"")</f>
        <v>#REF!</v>
      </c>
      <c r="C5" t="e">
        <f>IF($A5="","",IF(COUNTIFS(#REF!,$A5,#REF!,"Yes")&gt;0,1,0))</f>
        <v>#REF!</v>
      </c>
      <c r="E5" t="s">
        <v>7</v>
      </c>
      <c r="F5">
        <f>SUMIFS(Training!$K:$K,Training!$D:$D,E5)</f>
        <v>1154</v>
      </c>
      <c r="H5" t="s">
        <v>18</v>
      </c>
      <c r="I5">
        <f>COUNTIFS(Training!$F:$F,H5,Training!$D:$D,IF('Training Dashboard'!$E$5="All","*",'Training Dashboard'!$E$5))</f>
        <v>8</v>
      </c>
      <c r="K5" t="s">
        <v>219</v>
      </c>
      <c r="L5">
        <f>COUNTIFS(Training!$L:$L,K5,Training!$D:$D,IF('Training Dashboard'!$E$5="All","*",'Training Dashboard'!$E$5))</f>
        <v>58</v>
      </c>
      <c r="N5" t="s">
        <v>7</v>
      </c>
      <c r="O5" t="e">
        <f>AVERAGEIFS(#REF!,#REF!,N5)</f>
        <v>#REF!</v>
      </c>
      <c r="Q5" t="s">
        <v>216</v>
      </c>
      <c r="R5">
        <f>IFERROR(AVERAGEIFS(Training!$M:$M,Training!$E:$E,Q5,Training!$L:$L,"Completed",Training!$D:$D,IF('Training Dashboard'!$E$5="All","*",'Training Dashboard'!$E$5)),"")</f>
        <v>83.666666666666671</v>
      </c>
      <c r="T5" t="s">
        <v>14</v>
      </c>
      <c r="U5" t="e">
        <f>AVERAGEIFS(#REF!,#REF!,T5,#REF!,IF('Training Dashboard'!$E$5="All","*",'Training Dashboard'!$E$5))</f>
        <v>#REF!</v>
      </c>
      <c r="V5" t="e">
        <f>AVERAGEIFS(#REF!,#REF!,T5,#REF!,IF('Training Dashboard'!$E$5="All","*",'Training Dashboard'!$E$5))</f>
        <v>#REF!</v>
      </c>
    </row>
    <row r="6" spans="1:22" x14ac:dyDescent="0.3">
      <c r="A6" t="e">
        <f>IF(#REF!=1,#REF!,"")</f>
        <v>#REF!</v>
      </c>
      <c r="B6" t="e">
        <f>IF(#REF!=1,#REF!,"")</f>
        <v>#REF!</v>
      </c>
      <c r="C6" t="e">
        <f>IF($A6="","",IF(COUNTIFS(#REF!,$A6,#REF!,"Yes")&gt;0,1,0))</f>
        <v>#REF!</v>
      </c>
      <c r="E6" t="s">
        <v>8</v>
      </c>
      <c r="F6">
        <f>SUMIFS(Training!$K:$K,Training!$D:$D,E6)</f>
        <v>184</v>
      </c>
      <c r="H6" t="s">
        <v>232</v>
      </c>
      <c r="I6">
        <f>COUNTIFS(Training!$F:$F,H6,Training!$D:$D,IF('Training Dashboard'!$E$5="All","*",'Training Dashboard'!$E$5))</f>
        <v>14</v>
      </c>
      <c r="K6" t="s">
        <v>229</v>
      </c>
      <c r="L6">
        <f>COUNTIFS(Training!$L:$L,K6,Training!$D:$D,IF('Training Dashboard'!$E$5="All","*",'Training Dashboard'!$E$5))</f>
        <v>21</v>
      </c>
      <c r="N6" t="s">
        <v>8</v>
      </c>
      <c r="O6" t="e">
        <f>AVERAGEIFS(#REF!,#REF!,N6)</f>
        <v>#REF!</v>
      </c>
      <c r="Q6" t="s">
        <v>319</v>
      </c>
      <c r="R6" t="str">
        <f>IFERROR(AVERAGEIFS(Training!$M:$M,Training!$E:$E,Q6,Training!$L:$L,"Completed",Training!$D:$D,IF('Training Dashboard'!$E$5="All","*",'Training Dashboard'!$E$5)),"")</f>
        <v/>
      </c>
      <c r="T6" t="s">
        <v>15</v>
      </c>
      <c r="U6" t="e">
        <f>AVERAGEIFS(#REF!,#REF!,T6,#REF!,IF('Training Dashboard'!$E$5="All","*",'Training Dashboard'!$E$5))</f>
        <v>#REF!</v>
      </c>
      <c r="V6" t="e">
        <f>AVERAGEIFS(#REF!,#REF!,T6,#REF!,IF('Training Dashboard'!$E$5="All","*",'Training Dashboard'!$E$5))</f>
        <v>#REF!</v>
      </c>
    </row>
    <row r="7" spans="1:22" x14ac:dyDescent="0.3">
      <c r="A7" t="e">
        <f>IF(#REF!=1,#REF!,"")</f>
        <v>#REF!</v>
      </c>
      <c r="B7" t="e">
        <f>IF(#REF!=1,#REF!,"")</f>
        <v>#REF!</v>
      </c>
      <c r="C7" t="e">
        <f>IF($A7="","",IF(COUNTIFS(#REF!,$A7,#REF!,"Yes")&gt;0,1,0))</f>
        <v>#REF!</v>
      </c>
      <c r="E7" t="s">
        <v>9</v>
      </c>
      <c r="F7">
        <f>SUMIFS(Training!$K:$K,Training!$D:$D,E7)</f>
        <v>224</v>
      </c>
      <c r="H7" t="s">
        <v>287</v>
      </c>
      <c r="I7">
        <f>COUNTIFS(Training!$F:$F,H7,Training!$D:$D,IF('Training Dashboard'!$E$5="All","*",'Training Dashboard'!$E$5))</f>
        <v>4</v>
      </c>
      <c r="K7" t="s">
        <v>240</v>
      </c>
      <c r="L7">
        <f>COUNTIFS(Training!$L:$L,K7,Training!$D:$D,IF('Training Dashboard'!$E$5="All","*",'Training Dashboard'!$E$5))</f>
        <v>10</v>
      </c>
      <c r="N7" t="s">
        <v>9</v>
      </c>
      <c r="O7" t="e">
        <f>AVERAGEIFS(#REF!,#REF!,N7)</f>
        <v>#REF!</v>
      </c>
      <c r="Q7" t="s">
        <v>231</v>
      </c>
      <c r="R7">
        <f>IFERROR(AVERAGEIFS(Training!$M:$M,Training!$E:$E,Q7,Training!$L:$L,"Completed",Training!$D:$D,IF('Training Dashboard'!$E$5="All","*",'Training Dashboard'!$E$5)),"")</f>
        <v>77.5</v>
      </c>
      <c r="T7" t="s">
        <v>16</v>
      </c>
      <c r="U7" t="e">
        <f>AVERAGEIFS(#REF!,#REF!,T7,#REF!,IF('Training Dashboard'!$E$5="All","*",'Training Dashboard'!$E$5))</f>
        <v>#REF!</v>
      </c>
      <c r="V7" t="e">
        <f>AVERAGEIFS(#REF!,#REF!,T7,#REF!,IF('Training Dashboard'!$E$5="All","*",'Training Dashboard'!$E$5))</f>
        <v>#REF!</v>
      </c>
    </row>
    <row r="8" spans="1:22" x14ac:dyDescent="0.3">
      <c r="A8" t="e">
        <f>IF(#REF!=1,#REF!,"")</f>
        <v>#REF!</v>
      </c>
      <c r="B8" t="e">
        <f>IF(#REF!=1,#REF!,"")</f>
        <v>#REF!</v>
      </c>
      <c r="C8" t="e">
        <f>IF($A8="","",IF(COUNTIFS(#REF!,$A8,#REF!,"Yes")&gt;0,1,0))</f>
        <v>#REF!</v>
      </c>
      <c r="E8" t="s">
        <v>10</v>
      </c>
      <c r="F8">
        <f>SUMIFS(Training!$K:$K,Training!$D:$D,E8)</f>
        <v>749</v>
      </c>
      <c r="H8" t="s">
        <v>20</v>
      </c>
      <c r="I8">
        <f>COUNTIFS(Training!$F:$F,H8,Training!$D:$D,IF('Training Dashboard'!$E$5="All","*",'Training Dashboard'!$E$5))</f>
        <v>13</v>
      </c>
      <c r="K8" t="s">
        <v>255</v>
      </c>
      <c r="L8">
        <f>COUNTIFS(Training!$L:$L,K8,Training!$D:$D,IF('Training Dashboard'!$E$5="All","*",'Training Dashboard'!$E$5))</f>
        <v>5</v>
      </c>
      <c r="N8" t="s">
        <v>10</v>
      </c>
      <c r="O8" t="e">
        <f>AVERAGEIFS(#REF!,#REF!,N8)</f>
        <v>#REF!</v>
      </c>
      <c r="Q8" t="s">
        <v>246</v>
      </c>
      <c r="R8">
        <f>IFERROR(AVERAGEIFS(Training!$M:$M,Training!$E:$E,Q8,Training!$L:$L,"Completed",Training!$D:$D,IF('Training Dashboard'!$E$5="All","*",'Training Dashboard'!$E$5)),"")</f>
        <v>86</v>
      </c>
      <c r="T8" t="s">
        <v>17</v>
      </c>
      <c r="U8" t="e">
        <f>AVERAGEIFS(#REF!,#REF!,T8,#REF!,IF('Training Dashboard'!$E$5="All","*",'Training Dashboard'!$E$5))</f>
        <v>#REF!</v>
      </c>
      <c r="V8" t="e">
        <f>AVERAGEIFS(#REF!,#REF!,T8,#REF!,IF('Training Dashboard'!$E$5="All","*",'Training Dashboard'!$E$5))</f>
        <v>#REF!</v>
      </c>
    </row>
    <row r="9" spans="1:22" x14ac:dyDescent="0.3">
      <c r="A9" t="e">
        <f>IF(#REF!=1,#REF!,"")</f>
        <v>#REF!</v>
      </c>
      <c r="B9" t="e">
        <f>IF(#REF!=1,#REF!,"")</f>
        <v>#REF!</v>
      </c>
      <c r="C9" t="e">
        <f>IF($A9="","",IF(COUNTIFS(#REF!,$A9,#REF!,"Yes")&gt;0,1,0))</f>
        <v>#REF!</v>
      </c>
      <c r="E9" t="s">
        <v>11</v>
      </c>
      <c r="F9">
        <f>SUMIFS(Training!$K:$K,Training!$D:$D,E9)</f>
        <v>104</v>
      </c>
      <c r="H9" t="s">
        <v>266</v>
      </c>
      <c r="I9">
        <f>COUNTIFS(Training!$F:$F,H9,Training!$D:$D,IF('Training Dashboard'!$E$5="All","*",'Training Dashboard'!$E$5))</f>
        <v>4</v>
      </c>
      <c r="K9" t="s">
        <v>261</v>
      </c>
      <c r="L9">
        <f>COUNTIFS(Training!$L:$L,K9,Training!$D:$D,IF('Training Dashboard'!$E$5="All","*",'Training Dashboard'!$E$5))</f>
        <v>6</v>
      </c>
      <c r="N9" t="s">
        <v>11</v>
      </c>
      <c r="O9" t="e">
        <f>AVERAGEIFS(#REF!,#REF!,N9)</f>
        <v>#REF!</v>
      </c>
      <c r="Q9" t="s">
        <v>314</v>
      </c>
      <c r="R9" t="str">
        <f>IFERROR(AVERAGEIFS(Training!$M:$M,Training!$E:$E,Q9,Training!$L:$L,"Completed",Training!$D:$D,IF('Training Dashboard'!$E$5="All","*",'Training Dashboard'!$E$5)),"")</f>
        <v/>
      </c>
      <c r="T9" t="s">
        <v>18</v>
      </c>
      <c r="U9" t="e">
        <f>AVERAGEIFS(#REF!,#REF!,T9,#REF!,IF('Training Dashboard'!$E$5="All","*",'Training Dashboard'!$E$5))</f>
        <v>#REF!</v>
      </c>
      <c r="V9" t="e">
        <f>AVERAGEIFS(#REF!,#REF!,T9,#REF!,IF('Training Dashboard'!$E$5="All","*",'Training Dashboard'!$E$5))</f>
        <v>#REF!</v>
      </c>
    </row>
    <row r="10" spans="1:22" x14ac:dyDescent="0.3">
      <c r="A10" t="e">
        <f>IF(#REF!=1,#REF!,"")</f>
        <v>#REF!</v>
      </c>
      <c r="B10" t="e">
        <f>IF(#REF!=1,#REF!,"")</f>
        <v>#REF!</v>
      </c>
      <c r="C10" t="e">
        <f>IF($A10="","",IF(COUNTIFS(#REF!,$A10,#REF!,"Yes")&gt;0,1,0))</f>
        <v>#REF!</v>
      </c>
      <c r="E10" t="s">
        <v>12</v>
      </c>
      <c r="F10">
        <f>SUMIFS(Training!$K:$K,Training!$D:$D,E10)</f>
        <v>475</v>
      </c>
      <c r="H10" t="s">
        <v>9</v>
      </c>
      <c r="I10">
        <f>COUNTIFS(Training!$F:$F,H10,Training!$D:$D,IF('Training Dashboard'!$E$5="All","*",'Training Dashboard'!$E$5))</f>
        <v>6</v>
      </c>
      <c r="N10" t="s">
        <v>12</v>
      </c>
      <c r="O10" t="e">
        <f>AVERAGEIFS(#REF!,#REF!,N10)</f>
        <v>#REF!</v>
      </c>
      <c r="Q10" t="s">
        <v>286</v>
      </c>
      <c r="R10">
        <f>IFERROR(AVERAGEIFS(Training!$M:$M,Training!$E:$E,Q10,Training!$L:$L,"Completed",Training!$D:$D,IF('Training Dashboard'!$E$5="All","*",'Training Dashboard'!$E$5)),"")</f>
        <v>90.5</v>
      </c>
      <c r="T10" t="s">
        <v>19</v>
      </c>
      <c r="U10" t="e">
        <f>AVERAGEIFS(#REF!,#REF!,T10,#REF!,IF('Training Dashboard'!$E$5="All","*",'Training Dashboard'!$E$5))</f>
        <v>#REF!</v>
      </c>
      <c r="V10" t="e">
        <f>AVERAGEIFS(#REF!,#REF!,T10,#REF!,IF('Training Dashboard'!$E$5="All","*",'Training Dashboard'!$E$5))</f>
        <v>#REF!</v>
      </c>
    </row>
    <row r="11" spans="1:22" x14ac:dyDescent="0.3">
      <c r="A11" t="e">
        <f>IF(#REF!=1,#REF!,"")</f>
        <v>#REF!</v>
      </c>
      <c r="B11" t="e">
        <f>IF(#REF!=1,#REF!,"")</f>
        <v>#REF!</v>
      </c>
      <c r="C11" t="e">
        <f>IF($A11="","",IF(COUNTIFS(#REF!,$A11,#REF!,"Yes")&gt;0,1,0))</f>
        <v>#REF!</v>
      </c>
      <c r="E11" t="s">
        <v>13</v>
      </c>
      <c r="F11">
        <f>SUMIFS(Training!$K:$K,Training!$D:$D,E11)</f>
        <v>513</v>
      </c>
      <c r="H11" t="s">
        <v>10</v>
      </c>
      <c r="I11">
        <f>COUNTIFS(Training!$F:$F,H11,Training!$D:$D,IF('Training Dashboard'!$E$5="All","*",'Training Dashboard'!$E$5))</f>
        <v>18</v>
      </c>
      <c r="N11" t="s">
        <v>13</v>
      </c>
      <c r="O11" t="e">
        <f>AVERAGEIFS(#REF!,#REF!,N11)</f>
        <v>#REF!</v>
      </c>
      <c r="Q11" t="s">
        <v>221</v>
      </c>
      <c r="R11">
        <f>IFERROR(AVERAGEIFS(Training!$M:$M,Training!$E:$E,Q11,Training!$L:$L,"Completed",Training!$D:$D,IF('Training Dashboard'!$E$5="All","*",'Training Dashboard'!$E$5)),"")</f>
        <v>88</v>
      </c>
      <c r="T11" t="s">
        <v>20</v>
      </c>
      <c r="U11" t="e">
        <f>AVERAGEIFS(#REF!,#REF!,T11,#REF!,IF('Training Dashboard'!$E$5="All","*",'Training Dashboard'!$E$5))</f>
        <v>#REF!</v>
      </c>
      <c r="V11" t="e">
        <f>AVERAGEIFS(#REF!,#REF!,T11,#REF!,IF('Training Dashboard'!$E$5="All","*",'Training Dashboard'!$E$5))</f>
        <v>#REF!</v>
      </c>
    </row>
    <row r="12" spans="1:22" x14ac:dyDescent="0.3">
      <c r="A12" t="e">
        <f>IF(#REF!=1,#REF!,"")</f>
        <v>#REF!</v>
      </c>
      <c r="B12" t="e">
        <f>IF(#REF!=1,#REF!,"")</f>
        <v>#REF!</v>
      </c>
      <c r="C12" t="e">
        <f>IF($A12="","",IF(COUNTIFS(#REF!,$A12,#REF!,"Yes")&gt;0,1,0))</f>
        <v>#REF!</v>
      </c>
      <c r="H12" t="s">
        <v>191</v>
      </c>
      <c r="I12">
        <f>COUNTIFS(Training!$F:$F,H12,Training!$D:$D,IF('Training Dashboard'!$E$5="All","*",'Training Dashboard'!$E$5))</f>
        <v>7</v>
      </c>
      <c r="Q12" t="s">
        <v>248</v>
      </c>
      <c r="R12">
        <f>IFERROR(AVERAGEIFS(Training!$M:$M,Training!$E:$E,Q12,Training!$L:$L,"Completed",Training!$D:$D,IF('Training Dashboard'!$E$5="All","*",'Training Dashboard'!$E$5)),"")</f>
        <v>82.666666666666671</v>
      </c>
      <c r="T12" t="s">
        <v>21</v>
      </c>
      <c r="U12" t="e">
        <f>AVERAGEIFS(#REF!,#REF!,T12,#REF!,IF('Training Dashboard'!$E$5="All","*",'Training Dashboard'!$E$5))</f>
        <v>#REF!</v>
      </c>
      <c r="V12" t="e">
        <f>AVERAGEIFS(#REF!,#REF!,T12,#REF!,IF('Training Dashboard'!$E$5="All","*",'Training Dashboard'!$E$5))</f>
        <v>#REF!</v>
      </c>
    </row>
    <row r="13" spans="1:22" x14ac:dyDescent="0.3">
      <c r="A13" t="e">
        <f>IF(#REF!=1,#REF!,"")</f>
        <v>#REF!</v>
      </c>
      <c r="B13" t="e">
        <f>IF(#REF!=1,#REF!,"")</f>
        <v>#REF!</v>
      </c>
      <c r="C13" t="e">
        <f>IF($A13="","",IF(COUNTIFS(#REF!,$A13,#REF!,"Yes")&gt;0,1,0))</f>
        <v>#REF!</v>
      </c>
      <c r="H13" t="s">
        <v>193</v>
      </c>
      <c r="I13">
        <f>COUNTIFS(Training!$F:$F,H13,Training!$D:$D,IF('Training Dashboard'!$E$5="All","*",'Training Dashboard'!$E$5))</f>
        <v>12</v>
      </c>
      <c r="Q13" t="s">
        <v>265</v>
      </c>
      <c r="R13">
        <f>IFERROR(AVERAGEIFS(Training!$M:$M,Training!$E:$E,Q13,Training!$L:$L,"Completed",Training!$D:$D,IF('Training Dashboard'!$E$5="All","*",'Training Dashboard'!$E$5)),"")</f>
        <v>84</v>
      </c>
      <c r="T13" t="s">
        <v>22</v>
      </c>
      <c r="U13" t="e">
        <f>AVERAGEIFS(#REF!,#REF!,T13,#REF!,IF('Training Dashboard'!$E$5="All","*",'Training Dashboard'!$E$5))</f>
        <v>#REF!</v>
      </c>
      <c r="V13" t="e">
        <f>AVERAGEIFS(#REF!,#REF!,T13,#REF!,IF('Training Dashboard'!$E$5="All","*",'Training Dashboard'!$E$5))</f>
        <v>#REF!</v>
      </c>
    </row>
    <row r="14" spans="1:22" x14ac:dyDescent="0.3">
      <c r="A14" t="e">
        <f>IF(#REF!=1,#REF!,"")</f>
        <v>#REF!</v>
      </c>
      <c r="B14" t="e">
        <f>IF(#REF!=1,#REF!,"")</f>
        <v>#REF!</v>
      </c>
      <c r="C14" t="e">
        <f>IF($A14="","",IF(COUNTIFS(#REF!,$A14,#REF!,"Yes")&gt;0,1,0))</f>
        <v>#REF!</v>
      </c>
      <c r="H14" t="s">
        <v>252</v>
      </c>
      <c r="I14">
        <f>COUNTIFS(Training!$F:$F,H14,Training!$D:$D,IF('Training Dashboard'!$E$5="All","*",'Training Dashboard'!$E$5))</f>
        <v>14</v>
      </c>
      <c r="Q14" t="s">
        <v>224</v>
      </c>
      <c r="R14">
        <f>IFERROR(AVERAGEIFS(Training!$M:$M,Training!$E:$E,Q14,Training!$L:$L,"Completed",Training!$D:$D,IF('Training Dashboard'!$E$5="All","*",'Training Dashboard'!$E$5)),"")</f>
        <v>91.25</v>
      </c>
    </row>
    <row r="15" spans="1:22" x14ac:dyDescent="0.3">
      <c r="A15" t="e">
        <f>IF(#REF!=1,#REF!,"")</f>
        <v>#REF!</v>
      </c>
      <c r="B15" t="e">
        <f>IF(#REF!=1,#REF!,"")</f>
        <v>#REF!</v>
      </c>
      <c r="C15" t="e">
        <f>IF($A15="","",IF(COUNTIFS(#REF!,$A15,#REF!,"Yes")&gt;0,1,0))</f>
        <v>#REF!</v>
      </c>
      <c r="Q15" t="s">
        <v>277</v>
      </c>
      <c r="R15" t="str">
        <f>IFERROR(AVERAGEIFS(Training!$M:$M,Training!$E:$E,Q15,Training!$L:$L,"Completed",Training!$D:$D,IF('Training Dashboard'!$E$5="All","*",'Training Dashboard'!$E$5)),"")</f>
        <v/>
      </c>
    </row>
    <row r="16" spans="1:22" x14ac:dyDescent="0.3">
      <c r="A16" t="e">
        <f>IF(#REF!=1,#REF!,"")</f>
        <v>#REF!</v>
      </c>
      <c r="B16" t="e">
        <f>IF(#REF!=1,#REF!,"")</f>
        <v>#REF!</v>
      </c>
      <c r="C16" t="e">
        <f>IF($A16="","",IF(COUNTIFS(#REF!,$A16,#REF!,"Yes")&gt;0,1,0))</f>
        <v>#REF!</v>
      </c>
      <c r="Q16" t="s">
        <v>238</v>
      </c>
      <c r="R16">
        <f>IFERROR(AVERAGEIFS(Training!$M:$M,Training!$E:$E,Q16,Training!$L:$L,"Completed",Training!$D:$D,IF('Training Dashboard'!$E$5="All","*",'Training Dashboard'!$E$5)),"")</f>
        <v>84</v>
      </c>
    </row>
    <row r="17" spans="1:18" x14ac:dyDescent="0.3">
      <c r="A17" t="e">
        <f>IF(#REF!=1,#REF!,"")</f>
        <v>#REF!</v>
      </c>
      <c r="B17" t="e">
        <f>IF(#REF!=1,#REF!,"")</f>
        <v>#REF!</v>
      </c>
      <c r="C17" t="e">
        <f>IF($A17="","",IF(COUNTIFS(#REF!,$A17,#REF!,"Yes")&gt;0,1,0))</f>
        <v>#REF!</v>
      </c>
      <c r="Q17" t="s">
        <v>227</v>
      </c>
      <c r="R17">
        <f>IFERROR(AVERAGEIFS(Training!$M:$M,Training!$E:$E,Q17,Training!$L:$L,"Completed",Training!$D:$D,IF('Training Dashboard'!$E$5="All","*",'Training Dashboard'!$E$5)),"")</f>
        <v>80</v>
      </c>
    </row>
    <row r="18" spans="1:18" x14ac:dyDescent="0.3">
      <c r="A18" t="e">
        <f>IF(#REF!=1,#REF!,"")</f>
        <v>#REF!</v>
      </c>
      <c r="B18" t="e">
        <f>IF(#REF!=1,#REF!,"")</f>
        <v>#REF!</v>
      </c>
      <c r="C18" t="e">
        <f>IF($A18="","",IF(COUNTIFS(#REF!,$A18,#REF!,"Yes")&gt;0,1,0))</f>
        <v>#REF!</v>
      </c>
      <c r="Q18" t="s">
        <v>269</v>
      </c>
      <c r="R18">
        <f>IFERROR(AVERAGEIFS(Training!$M:$M,Training!$E:$E,Q18,Training!$L:$L,"Completed",Training!$D:$D,IF('Training Dashboard'!$E$5="All","*",'Training Dashboard'!$E$5)),"")</f>
        <v>77.5</v>
      </c>
    </row>
    <row r="19" spans="1:18" x14ac:dyDescent="0.3">
      <c r="A19" t="e">
        <f>IF(#REF!=1,#REF!,"")</f>
        <v>#REF!</v>
      </c>
      <c r="B19" t="e">
        <f>IF(#REF!=1,#REF!,"")</f>
        <v>#REF!</v>
      </c>
      <c r="C19" t="e">
        <f>IF($A19="","",IF(COUNTIFS(#REF!,$A19,#REF!,"Yes")&gt;0,1,0))</f>
        <v>#REF!</v>
      </c>
      <c r="Q19" t="s">
        <v>260</v>
      </c>
      <c r="R19">
        <f>IFERROR(AVERAGEIFS(Training!$M:$M,Training!$E:$E,Q19,Training!$L:$L,"Completed",Training!$D:$D,IF('Training Dashboard'!$E$5="All","*",'Training Dashboard'!$E$5)),"")</f>
        <v>89.4</v>
      </c>
    </row>
    <row r="20" spans="1:18" x14ac:dyDescent="0.3">
      <c r="A20" t="e">
        <f>IF(#REF!=1,#REF!,"")</f>
        <v>#REF!</v>
      </c>
      <c r="B20" t="e">
        <f>IF(#REF!=1,#REF!,"")</f>
        <v>#REF!</v>
      </c>
      <c r="C20" t="e">
        <f>IF($A20="","",IF(COUNTIFS(#REF!,$A20,#REF!,"Yes")&gt;0,1,0))</f>
        <v>#REF!</v>
      </c>
      <c r="Q20" t="s">
        <v>242</v>
      </c>
      <c r="R20">
        <f>IFERROR(AVERAGEIFS(Training!$M:$M,Training!$E:$E,Q20,Training!$L:$L,"Completed",Training!$D:$D,IF('Training Dashboard'!$E$5="All","*",'Training Dashboard'!$E$5)),"")</f>
        <v>79.333333333333329</v>
      </c>
    </row>
    <row r="21" spans="1:18" x14ac:dyDescent="0.3">
      <c r="A21" t="e">
        <f>IF(#REF!=1,#REF!,"")</f>
        <v>#REF!</v>
      </c>
      <c r="B21" t="e">
        <f>IF(#REF!=1,#REF!,"")</f>
        <v>#REF!</v>
      </c>
      <c r="C21" t="e">
        <f>IF($A21="","",IF(COUNTIFS(#REF!,$A21,#REF!,"Yes")&gt;0,1,0))</f>
        <v>#REF!</v>
      </c>
      <c r="Q21" t="s">
        <v>273</v>
      </c>
      <c r="R21" t="str">
        <f>IFERROR(AVERAGEIFS(Training!$M:$M,Training!$E:$E,Q21,Training!$L:$L,"Completed",Training!$D:$D,IF('Training Dashboard'!$E$5="All","*",'Training Dashboard'!$E$5)),"")</f>
        <v/>
      </c>
    </row>
    <row r="22" spans="1:18" x14ac:dyDescent="0.3">
      <c r="A22" t="e">
        <f>IF(#REF!=1,#REF!,"")</f>
        <v>#REF!</v>
      </c>
      <c r="B22" t="e">
        <f>IF(#REF!=1,#REF!,"")</f>
        <v>#REF!</v>
      </c>
      <c r="C22" t="e">
        <f>IF($A22="","",IF(COUNTIFS(#REF!,$A22,#REF!,"Yes")&gt;0,1,0))</f>
        <v>#REF!</v>
      </c>
      <c r="Q22" t="s">
        <v>292</v>
      </c>
      <c r="R22" t="str">
        <f>IFERROR(AVERAGEIFS(Training!$M:$M,Training!$E:$E,Q22,Training!$L:$L,"Completed",Training!$D:$D,IF('Training Dashboard'!$E$5="All","*",'Training Dashboard'!$E$5)),"")</f>
        <v/>
      </c>
    </row>
    <row r="23" spans="1:18" x14ac:dyDescent="0.3">
      <c r="A23" t="e">
        <f>IF(#REF!=1,#REF!,"")</f>
        <v>#REF!</v>
      </c>
      <c r="B23" t="e">
        <f>IF(#REF!=1,#REF!,"")</f>
        <v>#REF!</v>
      </c>
      <c r="C23" t="e">
        <f>IF($A23="","",IF(COUNTIFS(#REF!,$A23,#REF!,"Yes")&gt;0,1,0))</f>
        <v>#REF!</v>
      </c>
      <c r="Q23" t="s">
        <v>235</v>
      </c>
      <c r="R23">
        <f>IFERROR(AVERAGEIFS(Training!$M:$M,Training!$E:$E,Q23,Training!$L:$L,"Completed",Training!$D:$D,IF('Training Dashboard'!$E$5="All","*",'Training Dashboard'!$E$5)),"")</f>
        <v>93.2</v>
      </c>
    </row>
    <row r="24" spans="1:18" x14ac:dyDescent="0.3">
      <c r="A24" t="e">
        <f>IF(#REF!=1,#REF!,"")</f>
        <v>#REF!</v>
      </c>
      <c r="B24" t="e">
        <f>IF(#REF!=1,#REF!,"")</f>
        <v>#REF!</v>
      </c>
      <c r="C24" t="e">
        <f>IF($A24="","",IF(COUNTIFS(#REF!,$A24,#REF!,"Yes")&gt;0,1,0))</f>
        <v>#REF!</v>
      </c>
      <c r="Q24" t="s">
        <v>281</v>
      </c>
      <c r="R24">
        <f>IFERROR(AVERAGEIFS(Training!$M:$M,Training!$E:$E,Q24,Training!$L:$L,"Completed",Training!$D:$D,IF('Training Dashboard'!$E$5="All","*",'Training Dashboard'!$E$5)),"")</f>
        <v>77.5</v>
      </c>
    </row>
    <row r="25" spans="1:18" x14ac:dyDescent="0.3">
      <c r="A25" t="e">
        <f>IF(#REF!=1,#REF!,"")</f>
        <v>#REF!</v>
      </c>
      <c r="B25" t="e">
        <f>IF(#REF!=1,#REF!,"")</f>
        <v>#REF!</v>
      </c>
      <c r="C25" t="e">
        <f>IF($A25="","",IF(COUNTIFS(#REF!,$A25,#REF!,"Yes")&gt;0,1,0))</f>
        <v>#REF!</v>
      </c>
      <c r="Q25" t="s">
        <v>310</v>
      </c>
      <c r="R25">
        <f>IFERROR(AVERAGEIFS(Training!$M:$M,Training!$E:$E,Q25,Training!$L:$L,"Completed",Training!$D:$D,IF('Training Dashboard'!$E$5="All","*",'Training Dashboard'!$E$5)),"")</f>
        <v>89.5</v>
      </c>
    </row>
    <row r="26" spans="1:18" x14ac:dyDescent="0.3">
      <c r="A26" t="e">
        <f>IF(#REF!=1,#REF!,"")</f>
        <v>#REF!</v>
      </c>
      <c r="B26" t="e">
        <f>IF(#REF!=1,#REF!,"")</f>
        <v>#REF!</v>
      </c>
      <c r="C26" t="e">
        <f>IF($A26="","",IF(COUNTIFS(#REF!,$A26,#REF!,"Yes")&gt;0,1,0))</f>
        <v>#REF!</v>
      </c>
      <c r="Q26" t="s">
        <v>257</v>
      </c>
      <c r="R26">
        <f>IFERROR(AVERAGEIFS(Training!$M:$M,Training!$E:$E,Q26,Training!$L:$L,"Completed",Training!$D:$D,IF('Training Dashboard'!$E$5="All","*",'Training Dashboard'!$E$5)),"")</f>
        <v>76.666666666666671</v>
      </c>
    </row>
    <row r="27" spans="1:18" x14ac:dyDescent="0.3">
      <c r="A27" t="e">
        <f>IF(#REF!=1,#REF!,"")</f>
        <v>#REF!</v>
      </c>
      <c r="B27" t="e">
        <f>IF(#REF!=1,#REF!,"")</f>
        <v>#REF!</v>
      </c>
      <c r="C27" t="e">
        <f>IF($A27="","",IF(COUNTIFS(#REF!,$A27,#REF!,"Yes")&gt;0,1,0))</f>
        <v>#REF!</v>
      </c>
      <c r="Q27" t="s">
        <v>251</v>
      </c>
      <c r="R27">
        <f>IFERROR(AVERAGEIFS(Training!$M:$M,Training!$E:$E,Q27,Training!$L:$L,"Completed",Training!$D:$D,IF('Training Dashboard'!$E$5="All","*",'Training Dashboard'!$E$5)),"")</f>
        <v>78.166666666666671</v>
      </c>
    </row>
    <row r="28" spans="1:18" x14ac:dyDescent="0.3">
      <c r="A28" t="e">
        <f>IF(#REF!=1,#REF!,"")</f>
        <v>#REF!</v>
      </c>
      <c r="B28" t="e">
        <f>IF(#REF!=1,#REF!,"")</f>
        <v>#REF!</v>
      </c>
      <c r="C28" t="e">
        <f>IF($A28="","",IF(COUNTIFS(#REF!,$A28,#REF!,"Yes")&gt;0,1,0))</f>
        <v>#REF!</v>
      </c>
    </row>
    <row r="29" spans="1:18" x14ac:dyDescent="0.3">
      <c r="A29" t="e">
        <f>IF(#REF!=1,#REF!,"")</f>
        <v>#REF!</v>
      </c>
      <c r="B29" t="e">
        <f>IF(#REF!=1,#REF!,"")</f>
        <v>#REF!</v>
      </c>
      <c r="C29" t="e">
        <f>IF($A29="","",IF(COUNTIFS(#REF!,$A29,#REF!,"Yes")&gt;0,1,0))</f>
        <v>#REF!</v>
      </c>
    </row>
    <row r="30" spans="1:18" x14ac:dyDescent="0.3">
      <c r="A30" t="e">
        <f>IF(#REF!=1,#REF!,"")</f>
        <v>#REF!</v>
      </c>
      <c r="B30" t="e">
        <f>IF(#REF!=1,#REF!,"")</f>
        <v>#REF!</v>
      </c>
      <c r="C30" t="e">
        <f>IF($A30="","",IF(COUNTIFS(#REF!,$A30,#REF!,"Yes")&gt;0,1,0))</f>
        <v>#REF!</v>
      </c>
    </row>
    <row r="31" spans="1:18" x14ac:dyDescent="0.3">
      <c r="A31" t="e">
        <f>IF(#REF!=1,#REF!,"")</f>
        <v>#REF!</v>
      </c>
      <c r="B31" t="e">
        <f>IF(#REF!=1,#REF!,"")</f>
        <v>#REF!</v>
      </c>
      <c r="C31" t="e">
        <f>IF($A31="","",IF(COUNTIFS(#REF!,$A31,#REF!,"Yes")&gt;0,1,0))</f>
        <v>#REF!</v>
      </c>
    </row>
    <row r="32" spans="1:18" x14ac:dyDescent="0.3">
      <c r="A32" t="e">
        <f>IF(#REF!=1,#REF!,"")</f>
        <v>#REF!</v>
      </c>
      <c r="B32" t="e">
        <f>IF(#REF!=1,#REF!,"")</f>
        <v>#REF!</v>
      </c>
      <c r="C32" t="e">
        <f>IF($A32="","",IF(COUNTIFS(#REF!,$A32,#REF!,"Yes")&gt;0,1,0))</f>
        <v>#REF!</v>
      </c>
    </row>
    <row r="33" spans="1:3" x14ac:dyDescent="0.3">
      <c r="A33" t="e">
        <f>IF(#REF!=1,#REF!,"")</f>
        <v>#REF!</v>
      </c>
      <c r="B33" t="e">
        <f>IF(#REF!=1,#REF!,"")</f>
        <v>#REF!</v>
      </c>
      <c r="C33" t="e">
        <f>IF($A33="","",IF(COUNTIFS(#REF!,$A33,#REF!,"Yes")&gt;0,1,0))</f>
        <v>#REF!</v>
      </c>
    </row>
    <row r="34" spans="1:3" x14ac:dyDescent="0.3">
      <c r="A34" t="e">
        <f>IF(#REF!=1,#REF!,"")</f>
        <v>#REF!</v>
      </c>
      <c r="B34" t="e">
        <f>IF(#REF!=1,#REF!,"")</f>
        <v>#REF!</v>
      </c>
      <c r="C34" t="e">
        <f>IF($A34="","",IF(COUNTIFS(#REF!,$A34,#REF!,"Yes")&gt;0,1,0))</f>
        <v>#REF!</v>
      </c>
    </row>
    <row r="35" spans="1:3" x14ac:dyDescent="0.3">
      <c r="A35" t="e">
        <f>IF(#REF!=1,#REF!,"")</f>
        <v>#REF!</v>
      </c>
      <c r="B35" t="e">
        <f>IF(#REF!=1,#REF!,"")</f>
        <v>#REF!</v>
      </c>
      <c r="C35" t="e">
        <f>IF($A35="","",IF(COUNTIFS(#REF!,$A35,#REF!,"Yes")&gt;0,1,0))</f>
        <v>#REF!</v>
      </c>
    </row>
    <row r="36" spans="1:3" x14ac:dyDescent="0.3">
      <c r="A36" t="e">
        <f>IF(#REF!=1,#REF!,"")</f>
        <v>#REF!</v>
      </c>
      <c r="B36" t="e">
        <f>IF(#REF!=1,#REF!,"")</f>
        <v>#REF!</v>
      </c>
      <c r="C36" t="e">
        <f>IF($A36="","",IF(COUNTIFS(#REF!,$A36,#REF!,"Yes")&gt;0,1,0))</f>
        <v>#REF!</v>
      </c>
    </row>
    <row r="37" spans="1:3" x14ac:dyDescent="0.3">
      <c r="A37" t="e">
        <f>IF(#REF!=1,#REF!,"")</f>
        <v>#REF!</v>
      </c>
      <c r="B37" t="e">
        <f>IF(#REF!=1,#REF!,"")</f>
        <v>#REF!</v>
      </c>
      <c r="C37" t="e">
        <f>IF($A37="","",IF(COUNTIFS(#REF!,$A37,#REF!,"Yes")&gt;0,1,0))</f>
        <v>#REF!</v>
      </c>
    </row>
    <row r="38" spans="1:3" x14ac:dyDescent="0.3">
      <c r="A38" t="e">
        <f>IF(#REF!=1,#REF!,"")</f>
        <v>#REF!</v>
      </c>
      <c r="B38" t="e">
        <f>IF(#REF!=1,#REF!,"")</f>
        <v>#REF!</v>
      </c>
      <c r="C38" t="e">
        <f>IF($A38="","",IF(COUNTIFS(#REF!,$A38,#REF!,"Yes")&gt;0,1,0))</f>
        <v>#REF!</v>
      </c>
    </row>
    <row r="39" spans="1:3" x14ac:dyDescent="0.3">
      <c r="A39" t="e">
        <f>IF(#REF!=1,#REF!,"")</f>
        <v>#REF!</v>
      </c>
      <c r="B39" t="e">
        <f>IF(#REF!=1,#REF!,"")</f>
        <v>#REF!</v>
      </c>
      <c r="C39" t="e">
        <f>IF($A39="","",IF(COUNTIFS(#REF!,$A39,#REF!,"Yes")&gt;0,1,0))</f>
        <v>#REF!</v>
      </c>
    </row>
    <row r="40" spans="1:3" x14ac:dyDescent="0.3">
      <c r="A40" t="e">
        <f>IF(#REF!=1,#REF!,"")</f>
        <v>#REF!</v>
      </c>
      <c r="B40" t="e">
        <f>IF(#REF!=1,#REF!,"")</f>
        <v>#REF!</v>
      </c>
      <c r="C40" t="e">
        <f>IF($A40="","",IF(COUNTIFS(#REF!,$A40,#REF!,"Yes")&gt;0,1,0))</f>
        <v>#REF!</v>
      </c>
    </row>
    <row r="41" spans="1:3" x14ac:dyDescent="0.3">
      <c r="A41" t="e">
        <f>IF(#REF!=1,#REF!,"")</f>
        <v>#REF!</v>
      </c>
      <c r="B41" t="e">
        <f>IF(#REF!=1,#REF!,"")</f>
        <v>#REF!</v>
      </c>
      <c r="C41" t="e">
        <f>IF($A41="","",IF(COUNTIFS(#REF!,$A41,#REF!,"Yes")&gt;0,1,0))</f>
        <v>#REF!</v>
      </c>
    </row>
    <row r="42" spans="1:3" x14ac:dyDescent="0.3">
      <c r="A42" t="e">
        <f>IF(#REF!=1,#REF!,"")</f>
        <v>#REF!</v>
      </c>
      <c r="B42" t="e">
        <f>IF(#REF!=1,#REF!,"")</f>
        <v>#REF!</v>
      </c>
      <c r="C42" t="e">
        <f>IF($A42="","",IF(COUNTIFS(#REF!,$A42,#REF!,"Yes")&gt;0,1,0))</f>
        <v>#REF!</v>
      </c>
    </row>
    <row r="43" spans="1:3" x14ac:dyDescent="0.3">
      <c r="A43" t="e">
        <f>IF(#REF!=1,#REF!,"")</f>
        <v>#REF!</v>
      </c>
      <c r="B43" t="e">
        <f>IF(#REF!=1,#REF!,"")</f>
        <v>#REF!</v>
      </c>
      <c r="C43" t="e">
        <f>IF($A43="","",IF(COUNTIFS(#REF!,$A43,#REF!,"Yes")&gt;0,1,0))</f>
        <v>#REF!</v>
      </c>
    </row>
    <row r="44" spans="1:3" x14ac:dyDescent="0.3">
      <c r="A44" t="e">
        <f>IF(#REF!=1,#REF!,"")</f>
        <v>#REF!</v>
      </c>
      <c r="B44" t="e">
        <f>IF(#REF!=1,#REF!,"")</f>
        <v>#REF!</v>
      </c>
      <c r="C44" t="e">
        <f>IF($A44="","",IF(COUNTIFS(#REF!,$A44,#REF!,"Yes")&gt;0,1,0))</f>
        <v>#REF!</v>
      </c>
    </row>
    <row r="45" spans="1:3" x14ac:dyDescent="0.3">
      <c r="A45" t="e">
        <f>IF(#REF!=1,#REF!,"")</f>
        <v>#REF!</v>
      </c>
      <c r="B45" t="e">
        <f>IF(#REF!=1,#REF!,"")</f>
        <v>#REF!</v>
      </c>
      <c r="C45" t="e">
        <f>IF($A45="","",IF(COUNTIFS(#REF!,$A45,#REF!,"Yes")&gt;0,1,0))</f>
        <v>#REF!</v>
      </c>
    </row>
    <row r="46" spans="1:3" x14ac:dyDescent="0.3">
      <c r="A46" t="e">
        <f>IF(#REF!=1,#REF!,"")</f>
        <v>#REF!</v>
      </c>
      <c r="B46" t="e">
        <f>IF(#REF!=1,#REF!,"")</f>
        <v>#REF!</v>
      </c>
      <c r="C46" t="e">
        <f>IF($A46="","",IF(COUNTIFS(#REF!,$A46,#REF!,"Yes")&gt;0,1,0))</f>
        <v>#REF!</v>
      </c>
    </row>
    <row r="47" spans="1:3" x14ac:dyDescent="0.3">
      <c r="A47" t="e">
        <f>IF(#REF!=1,#REF!,"")</f>
        <v>#REF!</v>
      </c>
      <c r="B47" t="e">
        <f>IF(#REF!=1,#REF!,"")</f>
        <v>#REF!</v>
      </c>
      <c r="C47" t="e">
        <f>IF($A47="","",IF(COUNTIFS(#REF!,$A47,#REF!,"Yes")&gt;0,1,0))</f>
        <v>#REF!</v>
      </c>
    </row>
    <row r="48" spans="1:3" x14ac:dyDescent="0.3">
      <c r="A48" t="e">
        <f>IF(#REF!=1,#REF!,"")</f>
        <v>#REF!</v>
      </c>
      <c r="B48" t="e">
        <f>IF(#REF!=1,#REF!,"")</f>
        <v>#REF!</v>
      </c>
      <c r="C48" t="e">
        <f>IF($A48="","",IF(COUNTIFS(#REF!,$A48,#REF!,"Yes")&gt;0,1,0))</f>
        <v>#REF!</v>
      </c>
    </row>
    <row r="49" spans="1:3" x14ac:dyDescent="0.3">
      <c r="A49" t="e">
        <f>IF(#REF!=1,#REF!,"")</f>
        <v>#REF!</v>
      </c>
      <c r="B49" t="e">
        <f>IF(#REF!=1,#REF!,"")</f>
        <v>#REF!</v>
      </c>
      <c r="C49" t="e">
        <f>IF($A49="","",IF(COUNTIFS(#REF!,$A49,#REF!,"Yes")&gt;0,1,0))</f>
        <v>#REF!</v>
      </c>
    </row>
    <row r="50" spans="1:3" x14ac:dyDescent="0.3">
      <c r="A50" t="e">
        <f>IF(#REF!=1,#REF!,"")</f>
        <v>#REF!</v>
      </c>
      <c r="B50" t="e">
        <f>IF(#REF!=1,#REF!,"")</f>
        <v>#REF!</v>
      </c>
      <c r="C50" t="e">
        <f>IF($A50="","",IF(COUNTIFS(#REF!,$A50,#REF!,"Yes")&gt;0,1,0))</f>
        <v>#REF!</v>
      </c>
    </row>
    <row r="51" spans="1:3" x14ac:dyDescent="0.3">
      <c r="A51" t="e">
        <f>IF(#REF!=1,#REF!,"")</f>
        <v>#REF!</v>
      </c>
      <c r="B51" t="e">
        <f>IF(#REF!=1,#REF!,"")</f>
        <v>#REF!</v>
      </c>
      <c r="C51" t="e">
        <f>IF($A51="","",IF(COUNTIFS(#REF!,$A51,#REF!,"Yes")&gt;0,1,0))</f>
        <v>#REF!</v>
      </c>
    </row>
    <row r="52" spans="1:3" x14ac:dyDescent="0.3">
      <c r="A52" t="e">
        <f>IF(#REF!=1,#REF!,"")</f>
        <v>#REF!</v>
      </c>
      <c r="B52" t="e">
        <f>IF(#REF!=1,#REF!,"")</f>
        <v>#REF!</v>
      </c>
      <c r="C52" t="e">
        <f>IF($A52="","",IF(COUNTIFS(#REF!,$A52,#REF!,"Yes")&gt;0,1,0))</f>
        <v>#REF!</v>
      </c>
    </row>
    <row r="53" spans="1:3" x14ac:dyDescent="0.3">
      <c r="A53" t="e">
        <f>IF(#REF!=1,#REF!,"")</f>
        <v>#REF!</v>
      </c>
      <c r="B53" t="e">
        <f>IF(#REF!=1,#REF!,"")</f>
        <v>#REF!</v>
      </c>
      <c r="C53" t="e">
        <f>IF($A53="","",IF(COUNTIFS(#REF!,$A53,#REF!,"Yes")&gt;0,1,0))</f>
        <v>#REF!</v>
      </c>
    </row>
    <row r="54" spans="1:3" x14ac:dyDescent="0.3">
      <c r="A54" t="e">
        <f>IF(#REF!=1,#REF!,"")</f>
        <v>#REF!</v>
      </c>
      <c r="B54" t="e">
        <f>IF(#REF!=1,#REF!,"")</f>
        <v>#REF!</v>
      </c>
      <c r="C54" t="e">
        <f>IF($A54="","",IF(COUNTIFS(#REF!,$A54,#REF!,"Yes")&gt;0,1,0))</f>
        <v>#REF!</v>
      </c>
    </row>
    <row r="55" spans="1:3" x14ac:dyDescent="0.3">
      <c r="A55" t="e">
        <f>IF(#REF!=1,#REF!,"")</f>
        <v>#REF!</v>
      </c>
      <c r="B55" t="e">
        <f>IF(#REF!=1,#REF!,"")</f>
        <v>#REF!</v>
      </c>
      <c r="C55" t="e">
        <f>IF($A55="","",IF(COUNTIFS(#REF!,$A55,#REF!,"Yes")&gt;0,1,0))</f>
        <v>#REF!</v>
      </c>
    </row>
    <row r="56" spans="1:3" x14ac:dyDescent="0.3">
      <c r="A56" t="e">
        <f>IF(#REF!=1,#REF!,"")</f>
        <v>#REF!</v>
      </c>
      <c r="B56" t="e">
        <f>IF(#REF!=1,#REF!,"")</f>
        <v>#REF!</v>
      </c>
      <c r="C56" t="e">
        <f>IF($A56="","",IF(COUNTIFS(#REF!,$A56,#REF!,"Yes")&gt;0,1,0))</f>
        <v>#REF!</v>
      </c>
    </row>
    <row r="57" spans="1:3" x14ac:dyDescent="0.3">
      <c r="A57" t="e">
        <f>IF(#REF!=1,#REF!,"")</f>
        <v>#REF!</v>
      </c>
      <c r="B57" t="e">
        <f>IF(#REF!=1,#REF!,"")</f>
        <v>#REF!</v>
      </c>
      <c r="C57" t="e">
        <f>IF($A57="","",IF(COUNTIFS(#REF!,$A57,#REF!,"Yes")&gt;0,1,0))</f>
        <v>#REF!</v>
      </c>
    </row>
    <row r="58" spans="1:3" x14ac:dyDescent="0.3">
      <c r="A58" t="e">
        <f>IF(#REF!=1,#REF!,"")</f>
        <v>#REF!</v>
      </c>
      <c r="B58" t="e">
        <f>IF(#REF!=1,#REF!,"")</f>
        <v>#REF!</v>
      </c>
      <c r="C58" t="e">
        <f>IF($A58="","",IF(COUNTIFS(#REF!,$A58,#REF!,"Yes")&gt;0,1,0))</f>
        <v>#REF!</v>
      </c>
    </row>
    <row r="59" spans="1:3" x14ac:dyDescent="0.3">
      <c r="A59" t="e">
        <f>IF(#REF!=1,#REF!,"")</f>
        <v>#REF!</v>
      </c>
      <c r="B59" t="e">
        <f>IF(#REF!=1,#REF!,"")</f>
        <v>#REF!</v>
      </c>
      <c r="C59" t="e">
        <f>IF($A59="","",IF(COUNTIFS(#REF!,$A59,#REF!,"Yes")&gt;0,1,0))</f>
        <v>#REF!</v>
      </c>
    </row>
    <row r="60" spans="1:3" x14ac:dyDescent="0.3">
      <c r="A60" t="e">
        <f>IF(#REF!=1,#REF!,"")</f>
        <v>#REF!</v>
      </c>
      <c r="B60" t="e">
        <f>IF(#REF!=1,#REF!,"")</f>
        <v>#REF!</v>
      </c>
      <c r="C60" t="e">
        <f>IF($A60="","",IF(COUNTIFS(#REF!,$A60,#REF!,"Yes")&gt;0,1,0))</f>
        <v>#REF!</v>
      </c>
    </row>
    <row r="61" spans="1:3" x14ac:dyDescent="0.3">
      <c r="A61" t="e">
        <f>IF(#REF!=1,#REF!,"")</f>
        <v>#REF!</v>
      </c>
      <c r="B61" t="e">
        <f>IF(#REF!=1,#REF!,"")</f>
        <v>#REF!</v>
      </c>
      <c r="C61" t="e">
        <f>IF($A61="","",IF(COUNTIFS(#REF!,$A61,#REF!,"Yes")&gt;0,1,0))</f>
        <v>#REF!</v>
      </c>
    </row>
    <row r="62" spans="1:3" x14ac:dyDescent="0.3">
      <c r="A62" t="e">
        <f>IF(#REF!=1,#REF!,"")</f>
        <v>#REF!</v>
      </c>
      <c r="B62" t="e">
        <f>IF(#REF!=1,#REF!,"")</f>
        <v>#REF!</v>
      </c>
      <c r="C62" t="e">
        <f>IF($A62="","",IF(COUNTIFS(#REF!,$A62,#REF!,"Yes")&gt;0,1,0))</f>
        <v>#REF!</v>
      </c>
    </row>
    <row r="63" spans="1:3" x14ac:dyDescent="0.3">
      <c r="A63" t="e">
        <f>IF(#REF!=1,#REF!,"")</f>
        <v>#REF!</v>
      </c>
      <c r="B63" t="e">
        <f>IF(#REF!=1,#REF!,"")</f>
        <v>#REF!</v>
      </c>
      <c r="C63" t="e">
        <f>IF($A63="","",IF(COUNTIFS(#REF!,$A63,#REF!,"Yes")&gt;0,1,0))</f>
        <v>#REF!</v>
      </c>
    </row>
    <row r="64" spans="1:3" x14ac:dyDescent="0.3">
      <c r="A64" t="e">
        <f>IF(#REF!=1,#REF!,"")</f>
        <v>#REF!</v>
      </c>
      <c r="B64" t="e">
        <f>IF(#REF!=1,#REF!,"")</f>
        <v>#REF!</v>
      </c>
      <c r="C64" t="e">
        <f>IF($A64="","",IF(COUNTIFS(#REF!,$A64,#REF!,"Yes")&gt;0,1,0))</f>
        <v>#REF!</v>
      </c>
    </row>
    <row r="65" spans="1:3" x14ac:dyDescent="0.3">
      <c r="A65" t="e">
        <f>IF(#REF!=1,#REF!,"")</f>
        <v>#REF!</v>
      </c>
      <c r="B65" t="e">
        <f>IF(#REF!=1,#REF!,"")</f>
        <v>#REF!</v>
      </c>
      <c r="C65" t="e">
        <f>IF($A65="","",IF(COUNTIFS(#REF!,$A65,#REF!,"Yes")&gt;0,1,0))</f>
        <v>#REF!</v>
      </c>
    </row>
    <row r="66" spans="1:3" x14ac:dyDescent="0.3">
      <c r="A66" t="e">
        <f>IF(#REF!=1,#REF!,"")</f>
        <v>#REF!</v>
      </c>
      <c r="B66" t="e">
        <f>IF(#REF!=1,#REF!,"")</f>
        <v>#REF!</v>
      </c>
      <c r="C66" t="e">
        <f>IF($A66="","",IF(COUNTIFS(#REF!,$A66,#REF!,"Yes")&gt;0,1,0))</f>
        <v>#REF!</v>
      </c>
    </row>
    <row r="67" spans="1:3" x14ac:dyDescent="0.3">
      <c r="A67" t="e">
        <f>IF(#REF!=1,#REF!,"")</f>
        <v>#REF!</v>
      </c>
      <c r="B67" t="e">
        <f>IF(#REF!=1,#REF!,"")</f>
        <v>#REF!</v>
      </c>
      <c r="C67" t="e">
        <f>IF($A67="","",IF(COUNTIFS(#REF!,$A67,#REF!,"Yes")&gt;0,1,0))</f>
        <v>#REF!</v>
      </c>
    </row>
    <row r="68" spans="1:3" x14ac:dyDescent="0.3">
      <c r="A68" t="e">
        <f>IF(#REF!=1,#REF!,"")</f>
        <v>#REF!</v>
      </c>
      <c r="B68" t="e">
        <f>IF(#REF!=1,#REF!,"")</f>
        <v>#REF!</v>
      </c>
      <c r="C68" t="e">
        <f>IF($A68="","",IF(COUNTIFS(#REF!,$A68,#REF!,"Yes")&gt;0,1,0))</f>
        <v>#REF!</v>
      </c>
    </row>
    <row r="69" spans="1:3" x14ac:dyDescent="0.3">
      <c r="A69" t="e">
        <f>IF(#REF!=1,#REF!,"")</f>
        <v>#REF!</v>
      </c>
      <c r="B69" t="e">
        <f>IF(#REF!=1,#REF!,"")</f>
        <v>#REF!</v>
      </c>
      <c r="C69" t="e">
        <f>IF($A69="","",IF(COUNTIFS(#REF!,$A69,#REF!,"Yes")&gt;0,1,0))</f>
        <v>#REF!</v>
      </c>
    </row>
    <row r="70" spans="1:3" x14ac:dyDescent="0.3">
      <c r="A70" t="e">
        <f>IF(#REF!=1,#REF!,"")</f>
        <v>#REF!</v>
      </c>
      <c r="B70" t="e">
        <f>IF(#REF!=1,#REF!,"")</f>
        <v>#REF!</v>
      </c>
      <c r="C70" t="e">
        <f>IF($A70="","",IF(COUNTIFS(#REF!,$A70,#REF!,"Yes")&gt;0,1,0))</f>
        <v>#REF!</v>
      </c>
    </row>
    <row r="71" spans="1:3" x14ac:dyDescent="0.3">
      <c r="A71" t="e">
        <f>IF(#REF!=1,#REF!,"")</f>
        <v>#REF!</v>
      </c>
      <c r="B71" t="e">
        <f>IF(#REF!=1,#REF!,"")</f>
        <v>#REF!</v>
      </c>
      <c r="C71" t="e">
        <f>IF($A71="","",IF(COUNTIFS(#REF!,$A71,#REF!,"Yes")&gt;0,1,0))</f>
        <v>#REF!</v>
      </c>
    </row>
    <row r="72" spans="1:3" x14ac:dyDescent="0.3">
      <c r="A72" t="e">
        <f>IF(#REF!=1,#REF!,"")</f>
        <v>#REF!</v>
      </c>
      <c r="B72" t="e">
        <f>IF(#REF!=1,#REF!,"")</f>
        <v>#REF!</v>
      </c>
      <c r="C72" t="e">
        <f>IF($A72="","",IF(COUNTIFS(#REF!,$A72,#REF!,"Yes")&gt;0,1,0))</f>
        <v>#REF!</v>
      </c>
    </row>
    <row r="73" spans="1:3" x14ac:dyDescent="0.3">
      <c r="A73" t="e">
        <f>IF(#REF!=1,#REF!,"")</f>
        <v>#REF!</v>
      </c>
      <c r="B73" t="e">
        <f>IF(#REF!=1,#REF!,"")</f>
        <v>#REF!</v>
      </c>
      <c r="C73" t="e">
        <f>IF($A73="","",IF(COUNTIFS(#REF!,$A73,#REF!,"Yes")&gt;0,1,0))</f>
        <v>#REF!</v>
      </c>
    </row>
    <row r="74" spans="1:3" x14ac:dyDescent="0.3">
      <c r="A74" t="e">
        <f>IF(#REF!=1,#REF!,"")</f>
        <v>#REF!</v>
      </c>
      <c r="B74" t="e">
        <f>IF(#REF!=1,#REF!,"")</f>
        <v>#REF!</v>
      </c>
      <c r="C74" t="e">
        <f>IF($A74="","",IF(COUNTIFS(#REF!,$A74,#REF!,"Yes")&gt;0,1,0))</f>
        <v>#REF!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V11"/>
  <sheetViews>
    <sheetView workbookViewId="0"/>
  </sheetViews>
  <sheetFormatPr defaultRowHeight="14.4" x14ac:dyDescent="0.3"/>
  <sheetData>
    <row r="1" spans="1:22" ht="15.6" x14ac:dyDescent="0.3">
      <c r="A1" s="36" t="s">
        <v>529</v>
      </c>
    </row>
    <row r="3" spans="1:22" x14ac:dyDescent="0.3">
      <c r="C3" t="s">
        <v>530</v>
      </c>
      <c r="L3" t="s">
        <v>531</v>
      </c>
      <c r="O3" t="s">
        <v>532</v>
      </c>
      <c r="R3" t="s">
        <v>533</v>
      </c>
      <c r="U3" t="s">
        <v>534</v>
      </c>
    </row>
    <row r="4" spans="1:22" x14ac:dyDescent="0.3">
      <c r="C4" t="s">
        <v>31</v>
      </c>
      <c r="D4">
        <v>2025</v>
      </c>
      <c r="E4">
        <v>2026</v>
      </c>
      <c r="F4">
        <v>2027</v>
      </c>
      <c r="G4">
        <v>2028</v>
      </c>
      <c r="H4">
        <v>2029</v>
      </c>
      <c r="I4">
        <v>2030</v>
      </c>
      <c r="L4" t="s">
        <v>482</v>
      </c>
      <c r="M4" t="s">
        <v>479</v>
      </c>
      <c r="O4" t="s">
        <v>482</v>
      </c>
      <c r="P4" t="s">
        <v>484</v>
      </c>
      <c r="R4" t="s">
        <v>31</v>
      </c>
      <c r="S4" t="s">
        <v>535</v>
      </c>
      <c r="U4" t="s">
        <v>482</v>
      </c>
      <c r="V4" t="s">
        <v>485</v>
      </c>
    </row>
    <row r="5" spans="1:22" x14ac:dyDescent="0.3">
      <c r="C5" t="s">
        <v>7</v>
      </c>
      <c r="D5" t="e">
        <f>COUNTIFS(#REF!,C5,#REF!,1)</f>
        <v>#REF!</v>
      </c>
      <c r="E5" t="e">
        <f>D5+#REF!</f>
        <v>#REF!</v>
      </c>
      <c r="F5" t="e">
        <f>E5+#REF!</f>
        <v>#REF!</v>
      </c>
      <c r="G5" t="e">
        <f>F5+#REF!</f>
        <v>#REF!</v>
      </c>
      <c r="H5" t="e">
        <f>G5+#REF!</f>
        <v>#REF!</v>
      </c>
      <c r="I5" t="e">
        <f>H5+#REF!</f>
        <v>#REF!</v>
      </c>
      <c r="L5">
        <v>2025</v>
      </c>
      <c r="M5">
        <f>SUMIFS($D$5:$D$11,$C$5:$C$11,IF(#REF!="All","*",#REF!))</f>
        <v>0</v>
      </c>
      <c r="O5">
        <v>2025</v>
      </c>
      <c r="P5" t="e">
        <f>SUMIFS(#REF!,#REF!,"Total HR Budget",#REF!,IF(#REF!="All","*",#REF!))</f>
        <v>#REF!</v>
      </c>
      <c r="R5" t="s">
        <v>7</v>
      </c>
      <c r="S5" t="e">
        <f>SUMPRODUCT((#REF!=R5)*(#REF!="Total HR Budget")*INDEX(#REF!,0,MATCH(VALUE(#REF!),{2025,2026,2027,2028,2029,2030},0)))</f>
        <v>#REF!</v>
      </c>
      <c r="U5">
        <v>2026</v>
      </c>
      <c r="V5" t="e">
        <f>SUMIFS(#REF!,#REF!,IF(#REF!="All","*",#REF!))</f>
        <v>#REF!</v>
      </c>
    </row>
    <row r="6" spans="1:22" x14ac:dyDescent="0.3">
      <c r="C6" t="s">
        <v>8</v>
      </c>
      <c r="D6" t="e">
        <f>COUNTIFS(#REF!,C6,#REF!,1)</f>
        <v>#REF!</v>
      </c>
      <c r="E6" t="e">
        <f>D6+#REF!</f>
        <v>#REF!</v>
      </c>
      <c r="F6" t="e">
        <f>E6+#REF!</f>
        <v>#REF!</v>
      </c>
      <c r="G6" t="e">
        <f>F6+#REF!</f>
        <v>#REF!</v>
      </c>
      <c r="H6" t="e">
        <f>G6+#REF!</f>
        <v>#REF!</v>
      </c>
      <c r="I6" t="e">
        <f>H6+#REF!</f>
        <v>#REF!</v>
      </c>
      <c r="L6">
        <v>2026</v>
      </c>
      <c r="M6">
        <f>SUMIFS($E$5:$E$11,$C$5:$C$11,IF(#REF!="All","*",#REF!))</f>
        <v>0</v>
      </c>
      <c r="O6">
        <v>2026</v>
      </c>
      <c r="P6" t="e">
        <f>SUMIFS(#REF!,#REF!,"Total HR Budget",#REF!,IF(#REF!="All","*",#REF!))</f>
        <v>#REF!</v>
      </c>
      <c r="R6" t="s">
        <v>8</v>
      </c>
      <c r="S6" t="e">
        <f>SUMPRODUCT((#REF!=R6)*(#REF!="Total HR Budget")*INDEX(#REF!,0,MATCH(VALUE(#REF!),{2025,2026,2027,2028,2029,2030},0)))</f>
        <v>#REF!</v>
      </c>
      <c r="U6">
        <v>2027</v>
      </c>
      <c r="V6" t="e">
        <f>SUMIFS(#REF!,#REF!,IF(#REF!="All","*",#REF!))</f>
        <v>#REF!</v>
      </c>
    </row>
    <row r="7" spans="1:22" x14ac:dyDescent="0.3">
      <c r="C7" t="s">
        <v>9</v>
      </c>
      <c r="D7" t="e">
        <f>COUNTIFS(#REF!,C7,#REF!,1)</f>
        <v>#REF!</v>
      </c>
      <c r="E7" t="e">
        <f>D7+#REF!</f>
        <v>#REF!</v>
      </c>
      <c r="F7" t="e">
        <f>E7+#REF!</f>
        <v>#REF!</v>
      </c>
      <c r="G7" t="e">
        <f>F7+#REF!</f>
        <v>#REF!</v>
      </c>
      <c r="H7" t="e">
        <f>G7+#REF!</f>
        <v>#REF!</v>
      </c>
      <c r="I7" t="e">
        <f>H7+#REF!</f>
        <v>#REF!</v>
      </c>
      <c r="L7">
        <v>2027</v>
      </c>
      <c r="M7">
        <f>SUMIFS($F$5:$F$11,$C$5:$C$11,IF(#REF!="All","*",#REF!))</f>
        <v>0</v>
      </c>
      <c r="O7">
        <v>2027</v>
      </c>
      <c r="P7" t="e">
        <f>SUMIFS(#REF!,#REF!,"Total HR Budget",#REF!,IF(#REF!="All","*",#REF!))</f>
        <v>#REF!</v>
      </c>
      <c r="R7" t="s">
        <v>9</v>
      </c>
      <c r="S7" t="e">
        <f>SUMPRODUCT((#REF!=R7)*(#REF!="Total HR Budget")*INDEX(#REF!,0,MATCH(VALUE(#REF!),{2025,2026,2027,2028,2029,2030},0)))</f>
        <v>#REF!</v>
      </c>
      <c r="U7">
        <v>2028</v>
      </c>
      <c r="V7" t="e">
        <f>SUMIFS(#REF!,#REF!,IF(#REF!="All","*",#REF!))</f>
        <v>#REF!</v>
      </c>
    </row>
    <row r="8" spans="1:22" x14ac:dyDescent="0.3">
      <c r="C8" t="s">
        <v>10</v>
      </c>
      <c r="D8" t="e">
        <f>COUNTIFS(#REF!,C8,#REF!,1)</f>
        <v>#REF!</v>
      </c>
      <c r="E8" t="e">
        <f>D8+#REF!</f>
        <v>#REF!</v>
      </c>
      <c r="F8" t="e">
        <f>E8+#REF!</f>
        <v>#REF!</v>
      </c>
      <c r="G8" t="e">
        <f>F8+#REF!</f>
        <v>#REF!</v>
      </c>
      <c r="H8" t="e">
        <f>G8+#REF!</f>
        <v>#REF!</v>
      </c>
      <c r="I8" t="e">
        <f>H8+#REF!</f>
        <v>#REF!</v>
      </c>
      <c r="L8">
        <v>2028</v>
      </c>
      <c r="M8">
        <f>SUMIFS($G$5:$G$11,$C$5:$C$11,IF(#REF!="All","*",#REF!))</f>
        <v>0</v>
      </c>
      <c r="O8">
        <v>2028</v>
      </c>
      <c r="P8" t="e">
        <f>SUMIFS(#REF!,#REF!,"Total HR Budget",#REF!,IF(#REF!="All","*",#REF!))</f>
        <v>#REF!</v>
      </c>
      <c r="R8" t="s">
        <v>10</v>
      </c>
      <c r="S8" t="e">
        <f>SUMPRODUCT((#REF!=R8)*(#REF!="Total HR Budget")*INDEX(#REF!,0,MATCH(VALUE(#REF!),{2025,2026,2027,2028,2029,2030},0)))</f>
        <v>#REF!</v>
      </c>
      <c r="U8">
        <v>2029</v>
      </c>
      <c r="V8" t="e">
        <f>SUMIFS(#REF!,#REF!,IF(#REF!="All","*",#REF!))</f>
        <v>#REF!</v>
      </c>
    </row>
    <row r="9" spans="1:22" x14ac:dyDescent="0.3">
      <c r="C9" t="s">
        <v>11</v>
      </c>
      <c r="D9" t="e">
        <f>COUNTIFS(#REF!,C9,#REF!,1)</f>
        <v>#REF!</v>
      </c>
      <c r="E9" t="e">
        <f>D9+#REF!</f>
        <v>#REF!</v>
      </c>
      <c r="F9" t="e">
        <f>E9+#REF!</f>
        <v>#REF!</v>
      </c>
      <c r="G9" t="e">
        <f>F9+#REF!</f>
        <v>#REF!</v>
      </c>
      <c r="H9" t="e">
        <f>G9+#REF!</f>
        <v>#REF!</v>
      </c>
      <c r="I9" t="e">
        <f>H9+#REF!</f>
        <v>#REF!</v>
      </c>
      <c r="L9">
        <v>2029</v>
      </c>
      <c r="M9">
        <f>SUMIFS($H$5:$H$11,$C$5:$C$11,IF(#REF!="All","*",#REF!))</f>
        <v>0</v>
      </c>
      <c r="O9">
        <v>2029</v>
      </c>
      <c r="P9" t="e">
        <f>SUMIFS(#REF!,#REF!,"Total HR Budget",#REF!,IF(#REF!="All","*",#REF!))</f>
        <v>#REF!</v>
      </c>
      <c r="R9" t="s">
        <v>11</v>
      </c>
      <c r="S9" t="e">
        <f>SUMPRODUCT((#REF!=R9)*(#REF!="Total HR Budget")*INDEX(#REF!,0,MATCH(VALUE(#REF!),{2025,2026,2027,2028,2029,2030},0)))</f>
        <v>#REF!</v>
      </c>
      <c r="U9">
        <v>2030</v>
      </c>
      <c r="V9" t="e">
        <f>SUMIFS(#REF!,#REF!,IF(#REF!="All","*",#REF!))</f>
        <v>#REF!</v>
      </c>
    </row>
    <row r="10" spans="1:22" x14ac:dyDescent="0.3">
      <c r="C10" t="s">
        <v>12</v>
      </c>
      <c r="D10" t="e">
        <f>COUNTIFS(#REF!,C10,#REF!,1)</f>
        <v>#REF!</v>
      </c>
      <c r="E10" t="e">
        <f>D10+#REF!</f>
        <v>#REF!</v>
      </c>
      <c r="F10" t="e">
        <f>E10+#REF!</f>
        <v>#REF!</v>
      </c>
      <c r="G10" t="e">
        <f>F10+#REF!</f>
        <v>#REF!</v>
      </c>
      <c r="H10" t="e">
        <f>G10+#REF!</f>
        <v>#REF!</v>
      </c>
      <c r="I10" t="e">
        <f>H10+#REF!</f>
        <v>#REF!</v>
      </c>
      <c r="L10">
        <v>2030</v>
      </c>
      <c r="M10">
        <f>SUMIFS($I$5:$I$11,$C$5:$C$11,IF(#REF!="All","*",#REF!))</f>
        <v>0</v>
      </c>
      <c r="O10">
        <v>2030</v>
      </c>
      <c r="P10" t="e">
        <f>SUMIFS(#REF!,#REF!,"Total HR Budget",#REF!,IF(#REF!="All","*",#REF!))</f>
        <v>#REF!</v>
      </c>
      <c r="R10" t="s">
        <v>12</v>
      </c>
      <c r="S10" t="e">
        <f>SUMPRODUCT((#REF!=R10)*(#REF!="Total HR Budget")*INDEX(#REF!,0,MATCH(VALUE(#REF!),{2025,2026,2027,2028,2029,2030},0)))</f>
        <v>#REF!</v>
      </c>
    </row>
    <row r="11" spans="1:22" x14ac:dyDescent="0.3">
      <c r="C11" t="s">
        <v>13</v>
      </c>
      <c r="D11" t="e">
        <f>COUNTIFS(#REF!,C11,#REF!,1)</f>
        <v>#REF!</v>
      </c>
      <c r="E11" t="e">
        <f>D11+#REF!</f>
        <v>#REF!</v>
      </c>
      <c r="F11" t="e">
        <f>E11+#REF!</f>
        <v>#REF!</v>
      </c>
      <c r="G11" t="e">
        <f>F11+#REF!</f>
        <v>#REF!</v>
      </c>
      <c r="H11" t="e">
        <f>G11+#REF!</f>
        <v>#REF!</v>
      </c>
      <c r="I11" t="e">
        <f>H11+#REF!</f>
        <v>#REF!</v>
      </c>
      <c r="R11" t="s">
        <v>13</v>
      </c>
      <c r="S11" t="e">
        <f>SUMPRODUCT((#REF!=R11)*(#REF!="Total HR Budget")*INDEX(#REF!,0,MATCH(VALUE(#REF!),{2025,2026,2027,2028,2029,2030},0)))</f>
        <v>#REF!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J16"/>
  <sheetViews>
    <sheetView workbookViewId="0"/>
  </sheetViews>
  <sheetFormatPr defaultRowHeight="14.4" x14ac:dyDescent="0.3"/>
  <sheetData>
    <row r="1" spans="1:10" ht="15.6" x14ac:dyDescent="0.3">
      <c r="A1" s="36" t="s">
        <v>536</v>
      </c>
    </row>
    <row r="3" spans="1:10" x14ac:dyDescent="0.3">
      <c r="C3" t="s">
        <v>537</v>
      </c>
      <c r="F3" t="s">
        <v>538</v>
      </c>
      <c r="I3" t="s">
        <v>539</v>
      </c>
    </row>
    <row r="4" spans="1:10" x14ac:dyDescent="0.3">
      <c r="C4" t="s">
        <v>189</v>
      </c>
      <c r="D4" t="s">
        <v>420</v>
      </c>
      <c r="F4" t="s">
        <v>174</v>
      </c>
      <c r="G4" t="s">
        <v>540</v>
      </c>
      <c r="I4" t="s">
        <v>31</v>
      </c>
      <c r="J4" t="s">
        <v>421</v>
      </c>
    </row>
    <row r="5" spans="1:10" x14ac:dyDescent="0.3">
      <c r="C5" s="37">
        <f>DATE(2025,1,1)</f>
        <v>45658</v>
      </c>
      <c r="D5" t="str">
        <f>IFERROR((SUMIFS('Attendance Monthly'!$F:$F,'Attendance Monthly'!$A:$A,IF(#REF!="All","*",#REF!),'Attendance Monthly'!$B:$B,DATE(2025,1,1))+SUMIFS('Attendance Monthly'!$H:$H,'Attendance Monthly'!$A:$A,IF(#REF!="All","*",#REF!),'Attendance Monthly'!$B:$B,DATE(2025,1,1)))/SUMIFS('Attendance Monthly'!$K:$K,'Attendance Monthly'!$A:$A,IF(#REF!="All","*",#REF!),'Attendance Monthly'!$B:$B,DATE(2025,1,1)),"")</f>
        <v/>
      </c>
      <c r="F5" t="s">
        <v>175</v>
      </c>
      <c r="G5" t="e">
        <f>SUMIFS(#REF!,#REF!,F5,#REF!,"Approved",#REF!,IF(#REF!="All","*",#REF!))</f>
        <v>#REF!</v>
      </c>
      <c r="I5" t="s">
        <v>7</v>
      </c>
      <c r="J5" t="str">
        <f>IFERROR(SUMIFS('Attendance Monthly'!$G:$G,'Attendance Monthly'!$A:$A,I5)/SUMIFS('Attendance Monthly'!$K:$K,'Attendance Monthly'!$A:$A,I5),"")</f>
        <v/>
      </c>
    </row>
    <row r="6" spans="1:10" x14ac:dyDescent="0.3">
      <c r="C6" s="37">
        <f>DATE(2025,2,1)</f>
        <v>45689</v>
      </c>
      <c r="D6" t="str">
        <f>IFERROR((SUMIFS('Attendance Monthly'!$F:$F,'Attendance Monthly'!$A:$A,IF(#REF!="All","*",#REF!),'Attendance Monthly'!$B:$B,DATE(2025,2,1))+SUMIFS('Attendance Monthly'!$H:$H,'Attendance Monthly'!$A:$A,IF(#REF!="All","*",#REF!),'Attendance Monthly'!$B:$B,DATE(2025,2,1)))/SUMIFS('Attendance Monthly'!$K:$K,'Attendance Monthly'!$A:$A,IF(#REF!="All","*",#REF!),'Attendance Monthly'!$B:$B,DATE(2025,2,1)),"")</f>
        <v/>
      </c>
      <c r="F6" t="s">
        <v>177</v>
      </c>
      <c r="G6" t="e">
        <f>SUMIFS(#REF!,#REF!,F6,#REF!,"Approved",#REF!,IF(#REF!="All","*",#REF!))</f>
        <v>#REF!</v>
      </c>
      <c r="I6" t="s">
        <v>8</v>
      </c>
      <c r="J6" t="str">
        <f>IFERROR(SUMIFS('Attendance Monthly'!$G:$G,'Attendance Monthly'!$A:$A,I6)/SUMIFS('Attendance Monthly'!$K:$K,'Attendance Monthly'!$A:$A,I6),"")</f>
        <v/>
      </c>
    </row>
    <row r="7" spans="1:10" x14ac:dyDescent="0.3">
      <c r="C7" s="37">
        <f>DATE(2025,3,1)</f>
        <v>45717</v>
      </c>
      <c r="D7" t="str">
        <f>IFERROR((SUMIFS('Attendance Monthly'!$F:$F,'Attendance Monthly'!$A:$A,IF(#REF!="All","*",#REF!),'Attendance Monthly'!$B:$B,DATE(2025,3,1))+SUMIFS('Attendance Monthly'!$H:$H,'Attendance Monthly'!$A:$A,IF(#REF!="All","*",#REF!),'Attendance Monthly'!$B:$B,DATE(2025,3,1)))/SUMIFS('Attendance Monthly'!$K:$K,'Attendance Monthly'!$A:$A,IF(#REF!="All","*",#REF!),'Attendance Monthly'!$B:$B,DATE(2025,3,1)),"")</f>
        <v/>
      </c>
      <c r="F7" t="s">
        <v>182</v>
      </c>
      <c r="G7" t="e">
        <f>SUMIFS(#REF!,#REF!,F7,#REF!,"Approved",#REF!,IF(#REF!="All","*",#REF!))</f>
        <v>#REF!</v>
      </c>
      <c r="I7" t="s">
        <v>9</v>
      </c>
      <c r="J7" t="str">
        <f>IFERROR(SUMIFS('Attendance Monthly'!$G:$G,'Attendance Monthly'!$A:$A,I7)/SUMIFS('Attendance Monthly'!$K:$K,'Attendance Monthly'!$A:$A,I7),"")</f>
        <v/>
      </c>
    </row>
    <row r="8" spans="1:10" x14ac:dyDescent="0.3">
      <c r="C8" s="37">
        <f>DATE(2025,4,1)</f>
        <v>45748</v>
      </c>
      <c r="D8" t="str">
        <f>IFERROR((SUMIFS('Attendance Monthly'!$F:$F,'Attendance Monthly'!$A:$A,IF(#REF!="All","*",#REF!),'Attendance Monthly'!$B:$B,DATE(2025,4,1))+SUMIFS('Attendance Monthly'!$H:$H,'Attendance Monthly'!$A:$A,IF(#REF!="All","*",#REF!),'Attendance Monthly'!$B:$B,DATE(2025,4,1)))/SUMIFS('Attendance Monthly'!$K:$K,'Attendance Monthly'!$A:$A,IF(#REF!="All","*",#REF!),'Attendance Monthly'!$B:$B,DATE(2025,4,1)),"")</f>
        <v/>
      </c>
      <c r="F8" t="s">
        <v>178</v>
      </c>
      <c r="G8" t="e">
        <f>SUMIFS(#REF!,#REF!,F8,#REF!,"Approved",#REF!,IF(#REF!="All","*",#REF!))</f>
        <v>#REF!</v>
      </c>
      <c r="I8" t="s">
        <v>10</v>
      </c>
      <c r="J8" t="str">
        <f>IFERROR(SUMIFS('Attendance Monthly'!$G:$G,'Attendance Monthly'!$A:$A,I8)/SUMIFS('Attendance Monthly'!$K:$K,'Attendance Monthly'!$A:$A,I8),"")</f>
        <v/>
      </c>
    </row>
    <row r="9" spans="1:10" x14ac:dyDescent="0.3">
      <c r="C9" s="37">
        <f>DATE(2025,5,1)</f>
        <v>45778</v>
      </c>
      <c r="D9" t="str">
        <f>IFERROR((SUMIFS('Attendance Monthly'!$F:$F,'Attendance Monthly'!$A:$A,IF(#REF!="All","*",#REF!),'Attendance Monthly'!$B:$B,DATE(2025,5,1))+SUMIFS('Attendance Monthly'!$H:$H,'Attendance Monthly'!$A:$A,IF(#REF!="All","*",#REF!),'Attendance Monthly'!$B:$B,DATE(2025,5,1)))/SUMIFS('Attendance Monthly'!$K:$K,'Attendance Monthly'!$A:$A,IF(#REF!="All","*",#REF!),'Attendance Monthly'!$B:$B,DATE(2025,5,1)),"")</f>
        <v/>
      </c>
      <c r="F9" t="s">
        <v>185</v>
      </c>
      <c r="G9" t="e">
        <f>SUMIFS(#REF!,#REF!,F9,#REF!,"Approved",#REF!,IF(#REF!="All","*",#REF!))</f>
        <v>#REF!</v>
      </c>
      <c r="I9" t="s">
        <v>11</v>
      </c>
      <c r="J9" t="str">
        <f>IFERROR(SUMIFS('Attendance Monthly'!$G:$G,'Attendance Monthly'!$A:$A,I9)/SUMIFS('Attendance Monthly'!$K:$K,'Attendance Monthly'!$A:$A,I9),"")</f>
        <v/>
      </c>
    </row>
    <row r="10" spans="1:10" x14ac:dyDescent="0.3">
      <c r="C10" s="37">
        <f>DATE(2025,6,1)</f>
        <v>45809</v>
      </c>
      <c r="D10" t="str">
        <f>IFERROR((SUMIFS('Attendance Monthly'!$F:$F,'Attendance Monthly'!$A:$A,IF(#REF!="All","*",#REF!),'Attendance Monthly'!$B:$B,DATE(2025,6,1))+SUMIFS('Attendance Monthly'!$H:$H,'Attendance Monthly'!$A:$A,IF(#REF!="All","*",#REF!),'Attendance Monthly'!$B:$B,DATE(2025,6,1)))/SUMIFS('Attendance Monthly'!$K:$K,'Attendance Monthly'!$A:$A,IF(#REF!="All","*",#REF!),'Attendance Monthly'!$B:$B,DATE(2025,6,1)),"")</f>
        <v/>
      </c>
      <c r="F10" t="s">
        <v>183</v>
      </c>
      <c r="G10" t="e">
        <f>SUMIFS(#REF!,#REF!,F10,#REF!,"Approved",#REF!,IF(#REF!="All","*",#REF!))</f>
        <v>#REF!</v>
      </c>
      <c r="I10" t="s">
        <v>12</v>
      </c>
      <c r="J10" t="str">
        <f>IFERROR(SUMIFS('Attendance Monthly'!$G:$G,'Attendance Monthly'!$A:$A,I10)/SUMIFS('Attendance Monthly'!$K:$K,'Attendance Monthly'!$A:$A,I10),"")</f>
        <v/>
      </c>
    </row>
    <row r="11" spans="1:10" x14ac:dyDescent="0.3">
      <c r="C11" s="37">
        <f>DATE(2025,7,1)</f>
        <v>45839</v>
      </c>
      <c r="D11" t="str">
        <f>IFERROR((SUMIFS('Attendance Monthly'!$F:$F,'Attendance Monthly'!$A:$A,IF(#REF!="All","*",#REF!),'Attendance Monthly'!$B:$B,DATE(2025,7,1))+SUMIFS('Attendance Monthly'!$H:$H,'Attendance Monthly'!$A:$A,IF(#REF!="All","*",#REF!),'Attendance Monthly'!$B:$B,DATE(2025,7,1)))/SUMIFS('Attendance Monthly'!$K:$K,'Attendance Monthly'!$A:$A,IF(#REF!="All","*",#REF!),'Attendance Monthly'!$B:$B,DATE(2025,7,1)),"")</f>
        <v/>
      </c>
      <c r="F11" t="s">
        <v>129</v>
      </c>
      <c r="G11" t="e">
        <f>SUMIFS(#REF!,#REF!,F11,#REF!,"Approved",#REF!,IF(#REF!="All","*",#REF!))</f>
        <v>#REF!</v>
      </c>
      <c r="I11" t="s">
        <v>13</v>
      </c>
      <c r="J11" t="str">
        <f>IFERROR(SUMIFS('Attendance Monthly'!$G:$G,'Attendance Monthly'!$A:$A,I11)/SUMIFS('Attendance Monthly'!$K:$K,'Attendance Monthly'!$A:$A,I11),"")</f>
        <v/>
      </c>
    </row>
    <row r="12" spans="1:10" x14ac:dyDescent="0.3">
      <c r="C12" s="37">
        <f>DATE(2025,8,1)</f>
        <v>45870</v>
      </c>
      <c r="D12" t="str">
        <f>IFERROR((SUMIFS('Attendance Monthly'!$F:$F,'Attendance Monthly'!$A:$A,IF(#REF!="All","*",#REF!),'Attendance Monthly'!$B:$B,DATE(2025,8,1))+SUMIFS('Attendance Monthly'!$H:$H,'Attendance Monthly'!$A:$A,IF(#REF!="All","*",#REF!),'Attendance Monthly'!$B:$B,DATE(2025,8,1)))/SUMIFS('Attendance Monthly'!$K:$K,'Attendance Monthly'!$A:$A,IF(#REF!="All","*",#REF!),'Attendance Monthly'!$B:$B,DATE(2025,8,1)),"")</f>
        <v/>
      </c>
      <c r="F12" t="s">
        <v>186</v>
      </c>
      <c r="G12" t="e">
        <f>SUMIFS(#REF!,#REF!,F12,#REF!,"Approved",#REF!,IF(#REF!="All","*",#REF!))</f>
        <v>#REF!</v>
      </c>
    </row>
    <row r="13" spans="1:10" x14ac:dyDescent="0.3">
      <c r="C13" s="37">
        <f>DATE(2025,9,1)</f>
        <v>45901</v>
      </c>
      <c r="D13" t="str">
        <f>IFERROR((SUMIFS('Attendance Monthly'!$F:$F,'Attendance Monthly'!$A:$A,IF(#REF!="All","*",#REF!),'Attendance Monthly'!$B:$B,DATE(2025,9,1))+SUMIFS('Attendance Monthly'!$H:$H,'Attendance Monthly'!$A:$A,IF(#REF!="All","*",#REF!),'Attendance Monthly'!$B:$B,DATE(2025,9,1)))/SUMIFS('Attendance Monthly'!$K:$K,'Attendance Monthly'!$A:$A,IF(#REF!="All","*",#REF!),'Attendance Monthly'!$B:$B,DATE(2025,9,1)),"")</f>
        <v/>
      </c>
    </row>
    <row r="14" spans="1:10" x14ac:dyDescent="0.3">
      <c r="C14" s="37">
        <f>DATE(2025,10,1)</f>
        <v>45931</v>
      </c>
      <c r="D14" t="str">
        <f>IFERROR((SUMIFS('Attendance Monthly'!$F:$F,'Attendance Monthly'!$A:$A,IF(#REF!="All","*",#REF!),'Attendance Monthly'!$B:$B,DATE(2025,10,1))+SUMIFS('Attendance Monthly'!$H:$H,'Attendance Monthly'!$A:$A,IF(#REF!="All","*",#REF!),'Attendance Monthly'!$B:$B,DATE(2025,10,1)))/SUMIFS('Attendance Monthly'!$K:$K,'Attendance Monthly'!$A:$A,IF(#REF!="All","*",#REF!),'Attendance Monthly'!$B:$B,DATE(2025,10,1)),"")</f>
        <v/>
      </c>
    </row>
    <row r="15" spans="1:10" x14ac:dyDescent="0.3">
      <c r="C15" s="37">
        <f>DATE(2025,11,1)</f>
        <v>45962</v>
      </c>
      <c r="D15" t="str">
        <f>IFERROR((SUMIFS('Attendance Monthly'!$F:$F,'Attendance Monthly'!$A:$A,IF(#REF!="All","*",#REF!),'Attendance Monthly'!$B:$B,DATE(2025,11,1))+SUMIFS('Attendance Monthly'!$H:$H,'Attendance Monthly'!$A:$A,IF(#REF!="All","*",#REF!),'Attendance Monthly'!$B:$B,DATE(2025,11,1)))/SUMIFS('Attendance Monthly'!$K:$K,'Attendance Monthly'!$A:$A,IF(#REF!="All","*",#REF!),'Attendance Monthly'!$B:$B,DATE(2025,11,1)),"")</f>
        <v/>
      </c>
    </row>
    <row r="16" spans="1:10" x14ac:dyDescent="0.3">
      <c r="C16" s="37">
        <f>DATE(2025,12,1)</f>
        <v>45992</v>
      </c>
      <c r="D16" t="str">
        <f>IFERROR((SUMIFS('Attendance Monthly'!$F:$F,'Attendance Monthly'!$A:$A,IF(#REF!="All","*",#REF!),'Attendance Monthly'!$B:$B,DATE(2025,12,1))+SUMIFS('Attendance Monthly'!$H:$H,'Attendance Monthly'!$A:$A,IF(#REF!="All","*",#REF!),'Attendance Monthly'!$B:$B,DATE(2025,12,1)))/SUMIFS('Attendance Monthly'!$K:$K,'Attendance Monthly'!$A:$A,IF(#REF!="All","*",#REF!),'Attendance Monthly'!$B:$B,DATE(2025,12,1)),"")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Training Dashboard</vt:lpstr>
      <vt:lpstr>Training</vt:lpstr>
      <vt:lpstr>Lookups</vt:lpstr>
      <vt:lpstr>Attendance Monthly</vt:lpstr>
      <vt:lpstr>Advanced Analytics</vt:lpstr>
      <vt:lpstr>Strategic Metrics</vt:lpstr>
      <vt:lpstr>Calc_Performance</vt:lpstr>
      <vt:lpstr>Calc_Skills</vt:lpstr>
      <vt:lpstr>Calc_Training</vt:lpstr>
      <vt:lpstr>Calc_Forecast</vt:lpstr>
      <vt:lpstr>Calc_Attendance</vt:lpstr>
      <vt:lpstr>'Training Dashboard'!Print_Area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Sahar Ahmed</cp:lastModifiedBy>
  <dcterms:created xsi:type="dcterms:W3CDTF">2026-07-16T18:15:07Z</dcterms:created>
  <dcterms:modified xsi:type="dcterms:W3CDTF">2026-07-20T12:54:37Z</dcterms:modified>
</cp:coreProperties>
</file>