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Midocean\HRM\week 5\"/>
    </mc:Choice>
  </mc:AlternateContent>
  <bookViews>
    <workbookView xWindow="-105" yWindow="-105" windowWidth="23250" windowHeight="12450" tabRatio="827"/>
  </bookViews>
  <sheets>
    <sheet name="Assumptions" sheetId="10" r:id="rId1"/>
    <sheet name="Current Headcount" sheetId="15" state="hidden" r:id="rId2"/>
    <sheet name="  تقرير عبء العمل" sheetId="13" state="hidden" r:id="rId3"/>
    <sheet name="Recruitment" sheetId="9" r:id="rId4"/>
    <sheet name="البيانات" sheetId="18" state="hidden" r:id="rId5"/>
  </sheets>
  <definedNames>
    <definedName name="_xlnm._FilterDatabase" localSheetId="3" hidden="1">Recruitment!$C$7:$S$29</definedName>
    <definedName name="_xlnm.Print_Area" localSheetId="0">Assumptions!$A$1:$E$34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0" l="1"/>
  <c r="K9" i="9"/>
  <c r="K41" i="9"/>
  <c r="H41" i="9"/>
  <c r="K43" i="9"/>
  <c r="H43" i="9"/>
  <c r="K42" i="9"/>
  <c r="H42" i="9"/>
  <c r="F83" i="9"/>
  <c r="E83" i="9"/>
  <c r="D83" i="9"/>
  <c r="E13" i="10"/>
  <c r="D13" i="10"/>
  <c r="C13" i="10"/>
  <c r="C61" i="9"/>
  <c r="K55" i="9"/>
  <c r="L55" i="9" s="1"/>
  <c r="K54" i="9"/>
  <c r="H54" i="9"/>
  <c r="K53" i="9"/>
  <c r="H53" i="9"/>
  <c r="K52" i="9"/>
  <c r="H52" i="9"/>
  <c r="K51" i="9"/>
  <c r="H51" i="9"/>
  <c r="K50" i="9"/>
  <c r="H50" i="9"/>
  <c r="L42" i="9" l="1"/>
  <c r="L41" i="9"/>
  <c r="L43" i="9"/>
  <c r="L51" i="9"/>
  <c r="L53" i="9"/>
  <c r="L50" i="9"/>
  <c r="L54" i="9"/>
  <c r="L52" i="9"/>
  <c r="D73" i="9" l="1"/>
  <c r="H20" i="9" l="1"/>
  <c r="K20" i="9"/>
  <c r="H36" i="9"/>
  <c r="K36" i="9"/>
  <c r="K37" i="9"/>
  <c r="H37" i="9"/>
  <c r="H35" i="9"/>
  <c r="K35" i="9"/>
  <c r="K13" i="9"/>
  <c r="H13" i="9"/>
  <c r="H48" i="9"/>
  <c r="K48" i="9"/>
  <c r="K44" i="9"/>
  <c r="H44" i="9"/>
  <c r="H47" i="9"/>
  <c r="K47" i="9"/>
  <c r="K45" i="9"/>
  <c r="H45" i="9"/>
  <c r="K46" i="9"/>
  <c r="H46" i="9"/>
  <c r="H17" i="9"/>
  <c r="K17" i="9"/>
  <c r="H39" i="9"/>
  <c r="K39" i="9"/>
  <c r="H38" i="9"/>
  <c r="K38" i="9"/>
  <c r="H24" i="9"/>
  <c r="K24" i="9"/>
  <c r="H16" i="9"/>
  <c r="K16" i="9"/>
  <c r="K11" i="9"/>
  <c r="H11" i="9"/>
  <c r="K15" i="9"/>
  <c r="H15" i="9"/>
  <c r="H12" i="9"/>
  <c r="K12" i="9"/>
  <c r="K10" i="9"/>
  <c r="H10" i="9"/>
  <c r="H18" i="9"/>
  <c r="K18" i="9"/>
  <c r="H9" i="9"/>
  <c r="K8" i="9"/>
  <c r="H8" i="9"/>
  <c r="K19" i="9"/>
  <c r="H19" i="9"/>
  <c r="H34" i="9"/>
  <c r="K34" i="9"/>
  <c r="H33" i="9"/>
  <c r="H30" i="9"/>
  <c r="K30" i="9"/>
  <c r="H31" i="9"/>
  <c r="K31" i="9"/>
  <c r="L13" i="9" l="1"/>
  <c r="L9" i="9"/>
  <c r="L17" i="9"/>
  <c r="L20" i="9"/>
  <c r="L35" i="9"/>
  <c r="L36" i="9"/>
  <c r="L37" i="9"/>
  <c r="L48" i="9"/>
  <c r="L45" i="9"/>
  <c r="L47" i="9"/>
  <c r="L44" i="9"/>
  <c r="L24" i="9"/>
  <c r="L18" i="9"/>
  <c r="L46" i="9"/>
  <c r="L39" i="9"/>
  <c r="L11" i="9"/>
  <c r="L38" i="9"/>
  <c r="L12" i="9"/>
  <c r="L8" i="9"/>
  <c r="L15" i="9"/>
  <c r="L16" i="9"/>
  <c r="L10" i="9"/>
  <c r="L19" i="9"/>
  <c r="L34" i="9"/>
  <c r="L30" i="9"/>
  <c r="L31" i="9"/>
  <c r="I58" i="9"/>
  <c r="K25" i="9"/>
  <c r="K27" i="9"/>
  <c r="H27" i="9"/>
  <c r="K26" i="9"/>
  <c r="H26" i="9"/>
  <c r="K29" i="9"/>
  <c r="D72" i="9" l="1"/>
  <c r="D69" i="9"/>
  <c r="L27" i="9"/>
  <c r="L26" i="9"/>
  <c r="K33" i="9" l="1"/>
  <c r="H23" i="9"/>
  <c r="H25" i="9"/>
  <c r="H28" i="9"/>
  <c r="H29" i="9"/>
  <c r="H22" i="9"/>
  <c r="L29" i="9" l="1"/>
  <c r="O29" i="9"/>
  <c r="R29" i="9"/>
  <c r="K28" i="9"/>
  <c r="L28" i="9" s="1"/>
  <c r="L25" i="9"/>
  <c r="K23" i="9"/>
  <c r="K22" i="9"/>
  <c r="L33" i="9"/>
  <c r="D71" i="9" s="1"/>
  <c r="L23" i="9" l="1"/>
  <c r="L22" i="9"/>
  <c r="O28" i="9"/>
  <c r="R28" i="9"/>
  <c r="D70" i="9" l="1"/>
  <c r="F84" i="9"/>
  <c r="E84" i="9"/>
  <c r="D84" i="9"/>
  <c r="G74" i="9"/>
  <c r="O23" i="9"/>
  <c r="R23" i="9"/>
  <c r="R22" i="9"/>
  <c r="O22" i="9"/>
  <c r="D4" i="15" l="1"/>
  <c r="C29" i="10" l="1"/>
  <c r="E73" i="9" l="1"/>
  <c r="G73" i="9" s="1"/>
  <c r="E69" i="9"/>
  <c r="G69" i="9" s="1"/>
  <c r="E72" i="9"/>
  <c r="G72" i="9" s="1"/>
  <c r="E71" i="9"/>
  <c r="G71" i="9" s="1"/>
  <c r="E70" i="9"/>
  <c r="G70" i="9" s="1"/>
  <c r="F12" i="13"/>
  <c r="F11" i="13"/>
  <c r="F14" i="13" l="1"/>
  <c r="F10" i="13" l="1"/>
  <c r="F13" i="13"/>
  <c r="F9" i="13"/>
  <c r="F15" i="13" l="1"/>
  <c r="L14" i="13" l="1"/>
  <c r="L11" i="13" l="1"/>
  <c r="S23" i="9" l="1"/>
  <c r="P23" i="9"/>
  <c r="S22" i="9"/>
  <c r="P22" i="9"/>
  <c r="L13" i="13"/>
  <c r="L12" i="13"/>
  <c r="L10" i="13" l="1"/>
  <c r="I15" i="13" l="1"/>
  <c r="L9" i="13"/>
  <c r="L56" i="9"/>
  <c r="M52" i="9"/>
  <c r="M53" i="9"/>
  <c r="M54" i="9"/>
  <c r="M50" i="9"/>
  <c r="M55" i="9"/>
  <c r="M51" i="9"/>
  <c r="D68" i="9"/>
  <c r="E68" i="9" s="1"/>
  <c r="G68" i="9" s="1"/>
  <c r="G76" i="9" s="1"/>
  <c r="M43" i="9" l="1"/>
  <c r="M41" i="9"/>
  <c r="M37" i="9"/>
  <c r="M42" i="9"/>
  <c r="M36" i="9"/>
  <c r="M12" i="9"/>
  <c r="M48" i="9"/>
  <c r="M19" i="9"/>
  <c r="M31" i="9"/>
  <c r="M22" i="9"/>
  <c r="M26" i="9"/>
  <c r="M47" i="9"/>
  <c r="M46" i="9"/>
  <c r="M44" i="9"/>
  <c r="M33" i="9"/>
  <c r="D61" i="9"/>
  <c r="M38" i="9"/>
  <c r="M11" i="9"/>
  <c r="M28" i="9"/>
  <c r="M24" i="9"/>
  <c r="M8" i="9"/>
  <c r="M27" i="9"/>
  <c r="C11" i="10"/>
  <c r="M20" i="9"/>
  <c r="M16" i="9"/>
  <c r="M34" i="9"/>
  <c r="M30" i="9"/>
  <c r="M13" i="9"/>
  <c r="M29" i="9"/>
  <c r="M35" i="9"/>
  <c r="D80" i="9"/>
  <c r="M9" i="9"/>
  <c r="M25" i="9"/>
  <c r="N25" i="9" s="1"/>
  <c r="O25" i="9" s="1"/>
  <c r="P25" i="9" s="1"/>
  <c r="M23" i="9"/>
  <c r="M45" i="9"/>
  <c r="M15" i="9"/>
  <c r="M39" i="9"/>
  <c r="M17" i="9"/>
  <c r="M10" i="9"/>
  <c r="M18" i="9"/>
  <c r="F61" i="9" l="1"/>
  <c r="H61" i="9" s="1"/>
  <c r="D81" i="9"/>
  <c r="E85" i="9"/>
  <c r="D85" i="9"/>
  <c r="F85" i="9"/>
  <c r="D15" i="10"/>
  <c r="C15" i="10"/>
  <c r="E15" i="10"/>
  <c r="P56" i="9"/>
  <c r="Q25" i="9"/>
  <c r="R25" i="9" s="1"/>
  <c r="S25" i="9" s="1"/>
  <c r="S56" i="9" s="1"/>
</calcChain>
</file>

<file path=xl/sharedStrings.xml><?xml version="1.0" encoding="utf-8"?>
<sst xmlns="http://schemas.openxmlformats.org/spreadsheetml/2006/main" count="328" uniqueCount="185">
  <si>
    <t xml:space="preserve">أعداد الموظفين المطلوب للإدارة: </t>
  </si>
  <si>
    <t>إجمالي أعداد الموظفين الحالي</t>
  </si>
  <si>
    <t>الإدارة</t>
  </si>
  <si>
    <t>الرقم الوظيفي</t>
  </si>
  <si>
    <t xml:space="preserve">اسم الموظف </t>
  </si>
  <si>
    <t>المسمى الوظيفي الحالي</t>
  </si>
  <si>
    <t>عدد الموظفين بعد تقييم عبء العمل</t>
  </si>
  <si>
    <t>إجمالي عبئ العمل (الساعات)</t>
  </si>
  <si>
    <t>إجمالي</t>
  </si>
  <si>
    <t>موظف</t>
  </si>
  <si>
    <t>مدير</t>
  </si>
  <si>
    <t>الاختلاف بالأعداد</t>
  </si>
  <si>
    <t>عبئ العمل للموظف</t>
  </si>
  <si>
    <t>عبئ العمل للمدير</t>
  </si>
  <si>
    <t>مجموع عبئ العمل</t>
  </si>
  <si>
    <t>عدد الموظفين الحاليين</t>
  </si>
  <si>
    <t>القطاع</t>
  </si>
  <si>
    <t>القسم / الوحدة</t>
  </si>
  <si>
    <r>
      <t xml:space="preserve">توزيع عبئ العمل للموظف
</t>
    </r>
    <r>
      <rPr>
        <sz val="12"/>
        <color theme="9"/>
        <rFont val="Tajawal"/>
      </rPr>
      <t>(الوقت المستغرق لكل تردد بالساعات يتم تقسيمة بين الموظف والمدير بحسب مايراه المدير )</t>
    </r>
  </si>
  <si>
    <r>
      <t xml:space="preserve">توزيع عبئ العمل للمدير
</t>
    </r>
    <r>
      <rPr>
        <sz val="12"/>
        <color theme="9"/>
        <rFont val="Tajawal"/>
      </rPr>
      <t>(الوقت المستغرق لكل تردد بالساعات يتم تقسيمة بين الموظف والمدير بحسب مايراه المدير )</t>
    </r>
  </si>
  <si>
    <t>الافتراضات المتبعة لتحديد عبء العمل للموظفين</t>
  </si>
  <si>
    <t>KPI</t>
  </si>
  <si>
    <t>Essential</t>
  </si>
  <si>
    <t>Daily</t>
  </si>
  <si>
    <t>Weekly</t>
  </si>
  <si>
    <t>Monthly</t>
  </si>
  <si>
    <t>Quarterly</t>
  </si>
  <si>
    <t>Annually</t>
  </si>
  <si>
    <t>Exceptional</t>
  </si>
  <si>
    <t>Job Title</t>
  </si>
  <si>
    <t>Type of task
Essential/ Exceptional</t>
  </si>
  <si>
    <t>Task</t>
  </si>
  <si>
    <t>Frequency
(Daily, weekly, monthly,quarterly,annually)</t>
  </si>
  <si>
    <t>Frequency in number/year</t>
  </si>
  <si>
    <t>Repetition</t>
  </si>
  <si>
    <t>Duratio of time for each frequency (minutes)</t>
  </si>
  <si>
    <t>Duratio of time for each frequency (hours)</t>
  </si>
  <si>
    <t>Total time (work load)</t>
  </si>
  <si>
    <t>Work load%</t>
  </si>
  <si>
    <t>Total</t>
  </si>
  <si>
    <t>Summary of output</t>
  </si>
  <si>
    <t>Total days/year</t>
  </si>
  <si>
    <t>Weekend days</t>
  </si>
  <si>
    <t>Official holidays</t>
  </si>
  <si>
    <t>Annual vacations</t>
  </si>
  <si>
    <t>Average sick days</t>
  </si>
  <si>
    <t>Daily working hours</t>
  </si>
  <si>
    <t>Total annual working hours</t>
  </si>
  <si>
    <t>Productivity ratio</t>
  </si>
  <si>
    <t>Actual annualworking hours</t>
  </si>
  <si>
    <t>Assumptions</t>
  </si>
  <si>
    <t>Actual no. of working days/year</t>
  </si>
  <si>
    <t>Updated manpower plan</t>
  </si>
  <si>
    <t>Prepare &amp; review manpower plan,set recruitment plan with no. of jobs, no. of hires and due date</t>
  </si>
  <si>
    <t>No. of candidates appled for a job</t>
  </si>
  <si>
    <t>Maintain an accurate and updated record of candidate data and recruitment status</t>
  </si>
  <si>
    <t xml:space="preserve">Accurate &amp; Updated recruitment metrics </t>
  </si>
  <si>
    <t>Interviewing  candidates, and provide recommendations to department managers</t>
  </si>
  <si>
    <t>إUsing various effective media to advertise/ headhunt jobs, and prepare a database of candidates</t>
  </si>
  <si>
    <t>Filter CVs, and updating database of candidates</t>
  </si>
  <si>
    <t>Scheduling interview for open vacancies</t>
  </si>
  <si>
    <t>Review department's organizational structures to ensure completeness &amp;compatibility with the general organizational chart and new hires udates</t>
  </si>
  <si>
    <t>Number of CVs filtred for each position</t>
  </si>
  <si>
    <t>No. of interviews scheduled</t>
  </si>
  <si>
    <t xml:space="preserve"> Weekly updated recruitment metrics </t>
  </si>
  <si>
    <t>Prepare, review and keep updated organized Job descriptions and advise managers on best preactices in writing result oriented JD.</t>
  </si>
  <si>
    <t>Updated JDs</t>
  </si>
  <si>
    <t>TA Specialist</t>
  </si>
  <si>
    <t>HR Generalist</t>
  </si>
  <si>
    <t>% of performance evaluation completed on time</t>
  </si>
  <si>
    <t>Provide presentation to managers and employees on Objective setting and performance management</t>
  </si>
  <si>
    <t>No. of presentations delivered as planned</t>
  </si>
  <si>
    <t>% achieved objectives targets</t>
  </si>
  <si>
    <t>Head of HR</t>
  </si>
  <si>
    <t xml:space="preserve">Develop plans, programs, procedures and Flowcharts for HR&amp;Admin. Dep., follow up on the implementation process &amp; ensure continuous improvement </t>
  </si>
  <si>
    <t xml:space="preserve">% accuracy of HR&amp; Netsuite records </t>
  </si>
  <si>
    <t>Approved HR budget&amp; Plans
% implementation of annual plan</t>
  </si>
  <si>
    <t>Employees Skill Index</t>
  </si>
  <si>
    <t>HR Supervisor</t>
  </si>
  <si>
    <t>Submit progress report to top management with HR progress and challenges</t>
  </si>
  <si>
    <t>No. of job offers/contracts prepared on time</t>
  </si>
  <si>
    <t>Prepare Job offers, Contracts, contract renewals &amp; follow up on signatures</t>
  </si>
  <si>
    <t>Plan social activities that support a healthy work environment, encourage employees' participation and Interacting with their suggestions</t>
  </si>
  <si>
    <t>No. of social activities implemented per year</t>
  </si>
  <si>
    <t>Preparing and publishing wellness newsletter, brochurs, employees handbook related to internal communication and onboarding  with staff</t>
  </si>
  <si>
    <t>No. of brochures, designs, newsletter prepared as planned</t>
  </si>
  <si>
    <t>Supervising the analysis of various data and information , such as satisfaction survey resultts, performance evaluation feedback and prepare action plan based on results.</t>
  </si>
  <si>
    <t>No. of grievences investigated on time</t>
  </si>
  <si>
    <t>No. of analysis conducted on time with action plan.</t>
  </si>
  <si>
    <t>Implement procedures, systems and forms for monitoring employee attendance at
various center/branches  and ensure compatability with vacation records.</t>
  </si>
  <si>
    <t xml:space="preserve">Arrange flight travel and accomodation and follow up with employees </t>
  </si>
  <si>
    <t>% compatability between  finger print and vacation record</t>
  </si>
  <si>
    <t>Supervising the implementation of annual, sick, emergency and other leave policies and procedures and record on system, in accordance with regulations and procedures approved</t>
  </si>
  <si>
    <t>No. of vacations recorded on system ontime</t>
  </si>
  <si>
    <t>Investigate employees complaints, comments, requests and inquiries in a porfessional manner, coordinate with various stakeholders to gain insights, and effectively raise problems, if they exist, to the department manager</t>
  </si>
  <si>
    <t>No. of complaints investigated and resolved on time</t>
  </si>
  <si>
    <t>No. of reservations conducted ontime</t>
  </si>
  <si>
    <t xml:space="preserve">Supervising the updating of information related to employees on Netsuite such as leaves, salaries increment, relocation, performance evaluaiton, training, promotion, etc. </t>
  </si>
  <si>
    <t>Plan and organize leave consumption and follow up scheduling  tentative vacation Planning with employees &amp; linemanagers</t>
  </si>
  <si>
    <t>% of completed tentative vacation plans</t>
  </si>
  <si>
    <t>Completed job evaluations, grading and salary structture</t>
  </si>
  <si>
    <t>Collaborate  with all deps. to conduct job evaluations, grading and salary structture</t>
  </si>
  <si>
    <t>No. of trainning sessions provided as planned
% satisfaction of employees &amp; manager on traininig</t>
  </si>
  <si>
    <t xml:space="preserve">Conduct gap analysis, develop competencies framework and individual training plan </t>
  </si>
  <si>
    <t xml:space="preserve">Liase with training providers,assess training objectives, assessment methodology and the completeness &amp; suitability of training binders and topics, collaborate with employees &amp; direct managers to evaluate the training effectivness </t>
  </si>
  <si>
    <t>Prepare annual reports with training metrics such as Training completion rate,Assessment pass rate,Employee feedback,Post-training performance,Cost per employee,Operational efficiency, Number enrolled and Return on investment</t>
  </si>
  <si>
    <t>No. of reports provided with recommendation</t>
  </si>
  <si>
    <t>Preparing specialized documents and reports related to job succession planning, liase with department heads to develop assessment and trainning plans for sucessors</t>
  </si>
  <si>
    <t>Preparing salary certificate&amp; follow up the signature of all parties</t>
  </si>
  <si>
    <t>No. of salary certificates issued on time upon reuest</t>
  </si>
  <si>
    <t>Preparing Pay slip&amp; follow up the signature of all parties</t>
  </si>
  <si>
    <t>No. of pay slips issued on time upon reuest</t>
  </si>
  <si>
    <t>Preparing increment letter &amp; memos</t>
  </si>
  <si>
    <t>No. of increment letters issued on time upon reuest</t>
  </si>
  <si>
    <t>Prepare expereince letter including all project details</t>
  </si>
  <si>
    <t>No. of expereince letters issued on time upon reuest</t>
  </si>
  <si>
    <t>Prepare relocation letter and follow up relocation process</t>
  </si>
  <si>
    <t>No. of relocation letters issued on time
Relocation process completed on time</t>
  </si>
  <si>
    <t>Time sheet follow up, validation with vacation record, reminders  to supervisors</t>
  </si>
  <si>
    <t>% of time sheets completed on time</t>
  </si>
  <si>
    <t>Personeel Spesialist</t>
  </si>
  <si>
    <t>Meriam</t>
  </si>
  <si>
    <t>No. of workforce needed after workload analysis</t>
  </si>
  <si>
    <t>No. of current employees</t>
  </si>
  <si>
    <t>No. of workforce after workload analysis</t>
  </si>
  <si>
    <t>Total no. of workforce needed</t>
  </si>
  <si>
    <t>No. of  Heads needed</t>
  </si>
  <si>
    <t>Total Workload (Hours)</t>
  </si>
  <si>
    <t>Selected model for Dep. Hierarchy</t>
  </si>
  <si>
    <t>Example</t>
  </si>
  <si>
    <t>HR&amp; Admin. Dep.</t>
  </si>
  <si>
    <t>Selected model for organizational level</t>
  </si>
  <si>
    <t>Pyramids Model</t>
  </si>
  <si>
    <t>Inverted Pyramids Model</t>
  </si>
  <si>
    <t>Example of jobs</t>
  </si>
  <si>
    <t>Job family</t>
  </si>
  <si>
    <t>Supervisor</t>
  </si>
  <si>
    <t>Senior</t>
  </si>
  <si>
    <t>Specialist/ Generalist</t>
  </si>
  <si>
    <t>Executive</t>
  </si>
  <si>
    <t>Supervisors</t>
  </si>
  <si>
    <t>Leadership</t>
  </si>
  <si>
    <t>Head of Dep</t>
  </si>
  <si>
    <t>Distribution levels</t>
  </si>
  <si>
    <t>Job Titles</t>
  </si>
  <si>
    <t>Head of HR Dep.</t>
  </si>
  <si>
    <t>Specialist/Seniors</t>
  </si>
  <si>
    <t xml:space="preserve">No. of workforce needed </t>
  </si>
  <si>
    <t>Suggested model for organizational levels</t>
  </si>
  <si>
    <t>Job levels distribution Models</t>
  </si>
  <si>
    <t>Notes</t>
  </si>
  <si>
    <t>Manage housekeeping, catering and offices supplies</t>
  </si>
  <si>
    <t>Manage procurement process, collect purchase requests, provide job offers, and liase with management for approvals</t>
  </si>
  <si>
    <t>No. of purchase requests handled with feedback</t>
  </si>
  <si>
    <t xml:space="preserve"> Senior Admin.</t>
  </si>
  <si>
    <t>Manage corrective maintenance &amp; relocation process</t>
  </si>
  <si>
    <t>No. of maintenance request resolved
% achievment of relocation criteria as planned</t>
  </si>
  <si>
    <t>Develop human resources budgets, including compensations and benefits plan &amp; supervising its implementation</t>
  </si>
  <si>
    <t>Coordinating&amp; following up with line managers/ dep. heads to evaluate the performance of their employees.</t>
  </si>
  <si>
    <t>Total Workload analysis per job</t>
  </si>
  <si>
    <t>Current No. of employees</t>
  </si>
  <si>
    <r>
      <t xml:space="preserve">Plan to close the gap
</t>
    </r>
    <r>
      <rPr>
        <b/>
        <sz val="10"/>
        <color theme="3" tint="-0.249977111117893"/>
        <rFont val="Tajawal"/>
      </rPr>
      <t>"Not necessarily through recruitment"</t>
    </r>
  </si>
  <si>
    <t>Plan Dep. Goals, objectives, ensure the presence of frameworks and metrics, follow up with team members  to determine the level of achievement of OKR, sprints and goals.</t>
  </si>
  <si>
    <t>Supervising workforce analysis processes, approve the  recruitment plan and supervise its implementation, follow up hiring request and ensure compliance with manpower budget</t>
  </si>
  <si>
    <t>No. of policies/procedures, and programs developed as planned</t>
  </si>
  <si>
    <t xml:space="preserve">Recruitment compliance with manpower plan&amp; budget
Updated Org. Chart
</t>
  </si>
  <si>
    <t>Timely evaluation of plans and reports submitted to Head of Dep.</t>
  </si>
  <si>
    <t>Follow up Performance evaluation reports&amp; plan, training and development plans, and ensure availability of  necessary resources to carry out the plans</t>
  </si>
  <si>
    <t>Action plan developed and implemented on time</t>
  </si>
  <si>
    <t>Org. structures reviewed and updated</t>
  </si>
  <si>
    <t>No. of  candidates interviewed</t>
  </si>
  <si>
    <t>Provide weekly progress report with recommendation and analysis</t>
  </si>
  <si>
    <t>Coordinating&amp; following up  with line managers/ dep. heads to set the annual objectives of their departments</t>
  </si>
  <si>
    <t>Annual objectives set on time</t>
  </si>
  <si>
    <t xml:space="preserve">
% training proposals assessed
No. of trainning offers received
database built with prefered suppliers</t>
  </si>
  <si>
    <t>% Employees satisfaction on housekeeping &amp; office supplies</t>
  </si>
  <si>
    <t>Investigate employees complaints, comments, requests and inquiries related to medical claims, coordinate with vendor, and effectively raise problems, if they exist, to the department manager</t>
  </si>
  <si>
    <t>Distribution Percentages</t>
  </si>
  <si>
    <t>Job titles</t>
  </si>
  <si>
    <t xml:space="preserve">No. of workforce needed in each level </t>
  </si>
  <si>
    <t>Work load Analysis- HR&amp; Admin. Dep.</t>
  </si>
  <si>
    <t>Average meeting days lost</t>
  </si>
  <si>
    <t xml:space="preserve"> Numbers from 0.4 &amp; above should be approximated</t>
  </si>
  <si>
    <t>Workload analysis per position</t>
  </si>
  <si>
    <t>Senior Admin.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</si>
</sst>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29">
    <font>
      <sz val="11"/>
      <color theme="1"/>
      <name val="Calibri"/>
      <family val="2"/>
      <scheme val="minor"/>
    </font>
    <font>
      <sz val="11"/>
      <color theme="1"/>
      <name val="HRSD"/>
    </font>
    <font>
      <sz val="11"/>
      <color theme="1"/>
      <name val="Calibri"/>
      <family val="2"/>
      <scheme val="minor"/>
    </font>
    <font>
      <b/>
      <sz val="11"/>
      <color theme="1"/>
      <name val="HRSD"/>
    </font>
    <font>
      <sz val="12"/>
      <color theme="1"/>
      <name val="HRSD"/>
    </font>
    <font>
      <sz val="11"/>
      <color theme="1"/>
      <name val="Tajawal"/>
    </font>
    <font>
      <b/>
      <sz val="11"/>
      <color theme="1"/>
      <name val="Tajawal"/>
    </font>
    <font>
      <b/>
      <sz val="12"/>
      <color rgb="FFFFFFFF"/>
      <name val="Tajawal"/>
    </font>
    <font>
      <b/>
      <sz val="12"/>
      <color rgb="FF000000"/>
      <name val="Tajawal"/>
    </font>
    <font>
      <b/>
      <sz val="12"/>
      <name val="Tajawal"/>
    </font>
    <font>
      <sz val="12"/>
      <name val="Tajawal"/>
    </font>
    <font>
      <sz val="12"/>
      <color theme="1"/>
      <name val="Tajawal"/>
    </font>
    <font>
      <sz val="12"/>
      <color rgb="FF000000"/>
      <name val="Tajawal"/>
    </font>
    <font>
      <b/>
      <sz val="11"/>
      <color rgb="FFFFFFFF"/>
      <name val="Tajawal"/>
    </font>
    <font>
      <sz val="12"/>
      <color theme="1" tint="0.34998626667073579"/>
      <name val="Tajawal"/>
    </font>
    <font>
      <sz val="12"/>
      <color theme="0"/>
      <name val="Tajawal"/>
    </font>
    <font>
      <sz val="11"/>
      <color theme="1" tint="0.34998626667073579"/>
      <name val="Tajawal"/>
    </font>
    <font>
      <sz val="11"/>
      <color theme="0"/>
      <name val="Tajawal"/>
    </font>
    <font>
      <b/>
      <sz val="10"/>
      <name val="Tajawal"/>
    </font>
    <font>
      <i/>
      <sz val="11"/>
      <color rgb="FF000000"/>
      <name val="Tajawal"/>
    </font>
    <font>
      <sz val="12"/>
      <color theme="9"/>
      <name val="Tajawal"/>
    </font>
    <font>
      <sz val="10"/>
      <color theme="1"/>
      <name val="Tajawal"/>
    </font>
    <font>
      <sz val="11"/>
      <color rgb="FF000000"/>
      <name val="Tajawal"/>
    </font>
    <font>
      <b/>
      <sz val="10"/>
      <color theme="0"/>
      <name val="Tajawal"/>
    </font>
    <font>
      <b/>
      <sz val="10"/>
      <color theme="3" tint="-0.249977111117893"/>
      <name val="Tajawal"/>
    </font>
    <font>
      <sz val="12"/>
      <color theme="1"/>
      <name val="Calibri"/>
      <family val="2"/>
      <scheme val="minor"/>
    </font>
    <font>
      <b/>
      <sz val="11"/>
      <color theme="1" tint="0.34998626667073579"/>
      <name val="Tajawal"/>
    </font>
    <font>
      <sz val="10"/>
      <color theme="0"/>
      <name val="Tajawal"/>
    </font>
    <font>
      <b/>
      <sz val="14"/>
      <color theme="1"/>
      <name val="Tajawal"/>
    </font>
  </fonts>
  <fills count="1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B701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/>
      <right/>
      <top style="medium">
        <color theme="0" tint="-0.14999847407452621"/>
      </top>
      <bottom/>
      <diagonal/>
    </border>
    <border>
      <left/>
      <right style="medium">
        <color theme="0" tint="-0.14999847407452621"/>
      </right>
      <top style="medium">
        <color theme="0" tint="-0.1499984740745262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/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medium">
        <color rgb="FFFFFFFF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9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9" fontId="9" fillId="0" borderId="0" xfId="0" applyNumberFormat="1" applyFont="1" applyAlignment="1">
      <alignment horizontal="center" vertical="center" wrapText="1"/>
    </xf>
    <xf numFmtId="9" fontId="10" fillId="0" borderId="0" xfId="0" applyNumberFormat="1" applyFont="1" applyAlignment="1">
      <alignment horizontal="center" vertical="center" wrapText="1"/>
    </xf>
    <xf numFmtId="0" fontId="11" fillId="9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9" fontId="11" fillId="9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10" borderId="4" xfId="0" applyFont="1" applyFill="1" applyBorder="1" applyAlignment="1">
      <alignment vertical="center" wrapText="1" readingOrder="2"/>
    </xf>
    <xf numFmtId="0" fontId="12" fillId="9" borderId="4" xfId="0" applyFont="1" applyFill="1" applyBorder="1" applyAlignment="1">
      <alignment vertical="center" wrapText="1" readingOrder="2"/>
    </xf>
    <xf numFmtId="0" fontId="7" fillId="14" borderId="7" xfId="0" applyFont="1" applyFill="1" applyBorder="1" applyAlignment="1">
      <alignment vertical="center" wrapText="1" readingOrder="2"/>
    </xf>
    <xf numFmtId="0" fontId="7" fillId="14" borderId="8" xfId="0" applyFont="1" applyFill="1" applyBorder="1" applyAlignment="1">
      <alignment vertical="center" wrapText="1" readingOrder="2"/>
    </xf>
    <xf numFmtId="0" fontId="5" fillId="3" borderId="0" xfId="0" applyFont="1" applyFill="1" applyAlignment="1">
      <alignment vertical="center"/>
    </xf>
    <xf numFmtId="9" fontId="12" fillId="10" borderId="4" xfId="1" applyFont="1" applyFill="1" applyBorder="1" applyAlignment="1">
      <alignment vertical="center" wrapText="1" readingOrder="2"/>
    </xf>
    <xf numFmtId="0" fontId="1" fillId="3" borderId="0" xfId="0" applyFont="1" applyFill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right" vertical="center" wrapText="1"/>
    </xf>
    <xf numFmtId="0" fontId="14" fillId="3" borderId="12" xfId="0" applyFont="1" applyFill="1" applyBorder="1" applyAlignment="1">
      <alignment vertical="center" wrapText="1"/>
    </xf>
    <xf numFmtId="1" fontId="14" fillId="3" borderId="12" xfId="0" applyNumberFormat="1" applyFont="1" applyFill="1" applyBorder="1" applyAlignment="1">
      <alignment horizontal="right" vertical="center" wrapText="1"/>
    </xf>
    <xf numFmtId="1" fontId="14" fillId="3" borderId="12" xfId="1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center"/>
    </xf>
    <xf numFmtId="1" fontId="14" fillId="3" borderId="12" xfId="1" applyNumberFormat="1" applyFont="1" applyFill="1" applyBorder="1" applyAlignment="1">
      <alignment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6" borderId="12" xfId="0" applyFont="1" applyFill="1" applyBorder="1" applyAlignment="1">
      <alignment horizontal="center" vertical="center" wrapText="1"/>
    </xf>
    <xf numFmtId="0" fontId="15" fillId="11" borderId="12" xfId="0" applyFont="1" applyFill="1" applyBorder="1" applyAlignment="1">
      <alignment horizontal="center" vertical="center" wrapText="1"/>
    </xf>
    <xf numFmtId="1" fontId="14" fillId="3" borderId="12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1" fontId="10" fillId="12" borderId="12" xfId="0" applyNumberFormat="1" applyFont="1" applyFill="1" applyBorder="1" applyAlignment="1">
      <alignment horizontal="center" vertical="center" wrapText="1"/>
    </xf>
    <xf numFmtId="1" fontId="14" fillId="3" borderId="12" xfId="1" applyNumberFormat="1" applyFont="1" applyFill="1" applyBorder="1" applyAlignment="1">
      <alignment vertical="top" wrapText="1"/>
    </xf>
    <xf numFmtId="0" fontId="15" fillId="6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6" fillId="0" borderId="1" xfId="0" applyFont="1" applyBorder="1" applyAlignment="1">
      <alignment horizontal="center" vertical="center"/>
    </xf>
    <xf numFmtId="2" fontId="6" fillId="7" borderId="1" xfId="0" applyNumberFormat="1" applyFont="1" applyFill="1" applyBorder="1" applyAlignment="1">
      <alignment horizontal="center" vertical="center" wrapText="1"/>
    </xf>
    <xf numFmtId="1" fontId="5" fillId="7" borderId="1" xfId="0" applyNumberFormat="1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vertical="center" wrapText="1" readingOrder="2"/>
    </xf>
    <xf numFmtId="2" fontId="19" fillId="10" borderId="4" xfId="0" applyNumberFormat="1" applyFont="1" applyFill="1" applyBorder="1" applyAlignment="1">
      <alignment vertical="center" wrapText="1" readingOrder="2"/>
    </xf>
    <xf numFmtId="0" fontId="1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2" fontId="16" fillId="3" borderId="1" xfId="0" applyNumberFormat="1" applyFont="1" applyFill="1" applyBorder="1" applyAlignment="1">
      <alignment horizontal="center" vertical="center" wrapText="1"/>
    </xf>
    <xf numFmtId="1" fontId="16" fillId="8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1" fontId="5" fillId="3" borderId="0" xfId="0" applyNumberFormat="1" applyFont="1" applyFill="1" applyAlignment="1">
      <alignment horizontal="center" vertical="top"/>
    </xf>
    <xf numFmtId="0" fontId="5" fillId="3" borderId="0" xfId="0" applyFont="1" applyFill="1" applyAlignment="1">
      <alignment horizontal="center" vertical="top"/>
    </xf>
    <xf numFmtId="1" fontId="5" fillId="0" borderId="0" xfId="0" applyNumberFormat="1" applyFont="1" applyAlignment="1">
      <alignment horizontal="center" vertical="top"/>
    </xf>
    <xf numFmtId="1" fontId="5" fillId="8" borderId="0" xfId="0" applyNumberFormat="1" applyFont="1" applyFill="1" applyAlignment="1">
      <alignment horizontal="center" vertical="top"/>
    </xf>
    <xf numFmtId="0" fontId="17" fillId="16" borderId="1" xfId="0" applyFont="1" applyFill="1" applyBorder="1" applyAlignment="1">
      <alignment horizontal="center" vertical="center" wrapText="1"/>
    </xf>
    <xf numFmtId="0" fontId="15" fillId="16" borderId="1" xfId="0" applyFont="1" applyFill="1" applyBorder="1" applyAlignment="1">
      <alignment horizontal="center" vertical="center" wrapText="1"/>
    </xf>
    <xf numFmtId="2" fontId="12" fillId="10" borderId="4" xfId="0" applyNumberFormat="1" applyFont="1" applyFill="1" applyBorder="1" applyAlignment="1">
      <alignment vertical="center" wrapText="1" readingOrder="2"/>
    </xf>
    <xf numFmtId="0" fontId="12" fillId="13" borderId="4" xfId="0" applyFont="1" applyFill="1" applyBorder="1" applyAlignment="1">
      <alignment vertical="center" wrapText="1" readingOrder="2"/>
    </xf>
    <xf numFmtId="1" fontId="5" fillId="9" borderId="0" xfId="0" applyNumberFormat="1" applyFont="1" applyFill="1" applyAlignment="1">
      <alignment horizontal="center" vertical="top"/>
    </xf>
    <xf numFmtId="0" fontId="5" fillId="9" borderId="0" xfId="0" applyFont="1" applyFill="1" applyAlignment="1">
      <alignment horizontal="center" vertical="top"/>
    </xf>
    <xf numFmtId="1" fontId="6" fillId="9" borderId="16" xfId="0" applyNumberFormat="1" applyFont="1" applyFill="1" applyBorder="1" applyAlignment="1">
      <alignment horizontal="center" vertical="top"/>
    </xf>
    <xf numFmtId="1" fontId="12" fillId="10" borderId="4" xfId="0" applyNumberFormat="1" applyFont="1" applyFill="1" applyBorder="1" applyAlignment="1">
      <alignment vertical="center" wrapText="1" readingOrder="2"/>
    </xf>
    <xf numFmtId="0" fontId="22" fillId="10" borderId="4" xfId="0" applyFont="1" applyFill="1" applyBorder="1" applyAlignment="1">
      <alignment horizontal="right" vertical="center" wrapText="1" readingOrder="2"/>
    </xf>
    <xf numFmtId="0" fontId="23" fillId="16" borderId="0" xfId="0" applyFont="1" applyFill="1" applyAlignment="1">
      <alignment horizontal="center" vertical="center" wrapText="1"/>
    </xf>
    <xf numFmtId="2" fontId="19" fillId="10" borderId="0" xfId="0" applyNumberFormat="1" applyFont="1" applyFill="1" applyAlignment="1">
      <alignment horizontal="center" vertical="center" wrapText="1" readingOrder="2"/>
    </xf>
    <xf numFmtId="0" fontId="16" fillId="3" borderId="1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vertical="center" wrapText="1"/>
    </xf>
    <xf numFmtId="2" fontId="16" fillId="3" borderId="1" xfId="0" applyNumberFormat="1" applyFont="1" applyFill="1" applyBorder="1" applyAlignment="1">
      <alignment vertical="center" wrapText="1"/>
    </xf>
    <xf numFmtId="1" fontId="16" fillId="8" borderId="1" xfId="0" applyNumberFormat="1" applyFont="1" applyFill="1" applyBorder="1" applyAlignment="1">
      <alignment vertical="center" wrapText="1"/>
    </xf>
    <xf numFmtId="9" fontId="16" fillId="3" borderId="1" xfId="1" applyFont="1" applyFill="1" applyBorder="1" applyAlignment="1">
      <alignment vertical="center" wrapText="1"/>
    </xf>
    <xf numFmtId="0" fontId="25" fillId="3" borderId="1" xfId="0" applyFont="1" applyFill="1" applyBorder="1" applyAlignment="1">
      <alignment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vertical="center" wrapText="1"/>
    </xf>
    <xf numFmtId="2" fontId="16" fillId="3" borderId="0" xfId="0" applyNumberFormat="1" applyFont="1" applyFill="1" applyAlignment="1">
      <alignment horizontal="center" vertical="center" wrapText="1"/>
    </xf>
    <xf numFmtId="9" fontId="16" fillId="3" borderId="0" xfId="1" applyFont="1" applyFill="1" applyBorder="1" applyAlignment="1">
      <alignment horizontal="center" vertical="center" wrapText="1"/>
    </xf>
    <xf numFmtId="1" fontId="16" fillId="8" borderId="0" xfId="0" applyNumberFormat="1" applyFont="1" applyFill="1" applyAlignment="1">
      <alignment horizontal="center" vertical="center" wrapText="1"/>
    </xf>
    <xf numFmtId="0" fontId="5" fillId="17" borderId="0" xfId="0" applyFont="1" applyFill="1" applyAlignment="1">
      <alignment horizontal="right" vertical="top"/>
    </xf>
    <xf numFmtId="0" fontId="16" fillId="17" borderId="0" xfId="0" applyFont="1" applyFill="1" applyAlignment="1">
      <alignment horizontal="left" vertical="center" wrapText="1"/>
    </xf>
    <xf numFmtId="0" fontId="16" fillId="17" borderId="0" xfId="0" applyFont="1" applyFill="1" applyAlignment="1">
      <alignment vertical="center" wrapText="1"/>
    </xf>
    <xf numFmtId="2" fontId="16" fillId="17" borderId="0" xfId="0" applyNumberFormat="1" applyFont="1" applyFill="1" applyAlignment="1">
      <alignment vertical="center" wrapText="1"/>
    </xf>
    <xf numFmtId="1" fontId="16" fillId="17" borderId="0" xfId="0" applyNumberFormat="1" applyFont="1" applyFill="1" applyAlignment="1">
      <alignment vertical="center" wrapText="1"/>
    </xf>
    <xf numFmtId="9" fontId="16" fillId="17" borderId="0" xfId="1" applyFont="1" applyFill="1" applyBorder="1" applyAlignment="1">
      <alignment vertical="center" wrapText="1"/>
    </xf>
    <xf numFmtId="2" fontId="16" fillId="17" borderId="0" xfId="0" applyNumberFormat="1" applyFont="1" applyFill="1" applyAlignment="1">
      <alignment horizontal="center" vertical="center" wrapText="1"/>
    </xf>
    <xf numFmtId="9" fontId="16" fillId="17" borderId="0" xfId="1" applyFont="1" applyFill="1" applyBorder="1" applyAlignment="1">
      <alignment horizontal="center" vertical="center" wrapText="1"/>
    </xf>
    <xf numFmtId="1" fontId="16" fillId="17" borderId="0" xfId="0" applyNumberFormat="1" applyFont="1" applyFill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64" fontId="16" fillId="3" borderId="1" xfId="1" applyNumberFormat="1" applyFont="1" applyFill="1" applyBorder="1" applyAlignment="1">
      <alignment vertical="center" wrapText="1"/>
    </xf>
    <xf numFmtId="0" fontId="6" fillId="9" borderId="0" xfId="0" applyFont="1" applyFill="1" applyAlignment="1">
      <alignment horizontal="left" vertical="center"/>
    </xf>
    <xf numFmtId="10" fontId="16" fillId="3" borderId="1" xfId="1" applyNumberFormat="1" applyFont="1" applyFill="1" applyBorder="1" applyAlignment="1">
      <alignment vertical="center" wrapText="1"/>
    </xf>
    <xf numFmtId="2" fontId="6" fillId="7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top"/>
    </xf>
    <xf numFmtId="0" fontId="26" fillId="17" borderId="0" xfId="0" applyFont="1" applyFill="1" applyAlignment="1">
      <alignment horizontal="left" vertical="center" wrapText="1"/>
    </xf>
    <xf numFmtId="2" fontId="5" fillId="0" borderId="0" xfId="0" applyNumberFormat="1" applyFont="1" applyAlignment="1">
      <alignment horizontal="right" vertical="top"/>
    </xf>
    <xf numFmtId="0" fontId="27" fillId="16" borderId="1" xfId="0" applyFont="1" applyFill="1" applyBorder="1" applyAlignment="1">
      <alignment horizontal="center" vertical="center" wrapText="1"/>
    </xf>
    <xf numFmtId="9" fontId="9" fillId="0" borderId="0" xfId="0" applyNumberFormat="1" applyFont="1" applyAlignment="1">
      <alignment horizontal="left" vertical="center" wrapText="1"/>
    </xf>
    <xf numFmtId="0" fontId="8" fillId="10" borderId="3" xfId="0" applyFont="1" applyFill="1" applyBorder="1" applyAlignment="1">
      <alignment horizontal="left" vertical="center" wrapText="1" readingOrder="2"/>
    </xf>
    <xf numFmtId="0" fontId="12" fillId="10" borderId="3" xfId="0" applyFont="1" applyFill="1" applyBorder="1" applyAlignment="1">
      <alignment horizontal="left" vertical="center" wrapText="1" readingOrder="2"/>
    </xf>
    <xf numFmtId="9" fontId="8" fillId="10" borderId="4" xfId="1" applyFont="1" applyFill="1" applyBorder="1" applyAlignment="1">
      <alignment horizontal="left" vertical="center" wrapText="1" readingOrder="2"/>
    </xf>
    <xf numFmtId="0" fontId="8" fillId="10" borderId="5" xfId="0" applyFont="1" applyFill="1" applyBorder="1" applyAlignment="1">
      <alignment horizontal="left" vertical="center" wrapText="1" readingOrder="2"/>
    </xf>
    <xf numFmtId="0" fontId="12" fillId="10" borderId="4" xfId="0" applyFont="1" applyFill="1" applyBorder="1" applyAlignment="1">
      <alignment horizontal="left" vertical="center" wrapText="1" readingOrder="2"/>
    </xf>
    <xf numFmtId="9" fontId="8" fillId="10" borderId="5" xfId="1" applyFont="1" applyFill="1" applyBorder="1" applyAlignment="1">
      <alignment horizontal="left" vertical="center" wrapText="1" readingOrder="2"/>
    </xf>
    <xf numFmtId="0" fontId="22" fillId="10" borderId="4" xfId="0" applyFont="1" applyFill="1" applyBorder="1" applyAlignment="1">
      <alignment horizontal="left" vertical="center" wrapText="1" readingOrder="2"/>
    </xf>
    <xf numFmtId="0" fontId="7" fillId="14" borderId="2" xfId="0" applyFont="1" applyFill="1" applyBorder="1" applyAlignment="1">
      <alignment horizontal="left" vertical="center" wrapText="1" readingOrder="2"/>
    </xf>
    <xf numFmtId="0" fontId="13" fillId="14" borderId="2" xfId="0" applyFont="1" applyFill="1" applyBorder="1" applyAlignment="1">
      <alignment horizontal="left" vertical="center" wrapText="1" readingOrder="2"/>
    </xf>
    <xf numFmtId="2" fontId="12" fillId="9" borderId="4" xfId="0" applyNumberFormat="1" applyFont="1" applyFill="1" applyBorder="1" applyAlignment="1">
      <alignment vertical="center" wrapText="1" readingOrder="2"/>
    </xf>
    <xf numFmtId="165" fontId="12" fillId="9" borderId="4" xfId="0" applyNumberFormat="1" applyFont="1" applyFill="1" applyBorder="1" applyAlignment="1">
      <alignment vertical="center" wrapText="1" readingOrder="2"/>
    </xf>
    <xf numFmtId="165" fontId="5" fillId="3" borderId="0" xfId="0" applyNumberFormat="1" applyFont="1" applyFill="1" applyAlignment="1">
      <alignment horizontal="center" vertical="top"/>
    </xf>
    <xf numFmtId="9" fontId="8" fillId="10" borderId="5" xfId="1" applyFont="1" applyFill="1" applyBorder="1" applyAlignment="1">
      <alignment horizontal="left" vertical="center" wrapText="1" readingOrder="2"/>
    </xf>
    <xf numFmtId="9" fontId="8" fillId="10" borderId="6" xfId="1" applyFont="1" applyFill="1" applyBorder="1" applyAlignment="1">
      <alignment horizontal="left" vertical="center" wrapText="1" readingOrder="2"/>
    </xf>
    <xf numFmtId="0" fontId="8" fillId="10" borderId="5" xfId="0" applyFont="1" applyFill="1" applyBorder="1" applyAlignment="1">
      <alignment horizontal="left" vertical="center" wrapText="1" readingOrder="2"/>
    </xf>
    <xf numFmtId="0" fontId="8" fillId="10" borderId="6" xfId="0" applyFont="1" applyFill="1" applyBorder="1" applyAlignment="1">
      <alignment horizontal="left" vertical="center" wrapText="1" readingOrder="2"/>
    </xf>
    <xf numFmtId="0" fontId="28" fillId="0" borderId="0" xfId="0" applyFont="1" applyAlignment="1">
      <alignment horizontal="left" vertical="center"/>
    </xf>
    <xf numFmtId="0" fontId="28" fillId="0" borderId="21" xfId="0" applyFont="1" applyBorder="1" applyAlignment="1">
      <alignment horizontal="left" vertical="center"/>
    </xf>
    <xf numFmtId="1" fontId="16" fillId="3" borderId="0" xfId="1" applyNumberFormat="1" applyFont="1" applyFill="1" applyBorder="1" applyAlignment="1">
      <alignment horizontal="center" vertical="center" wrapText="1"/>
    </xf>
    <xf numFmtId="0" fontId="18" fillId="15" borderId="9" xfId="0" applyFont="1" applyFill="1" applyBorder="1" applyAlignment="1">
      <alignment horizontal="center" vertical="center" wrapText="1"/>
    </xf>
    <xf numFmtId="0" fontId="18" fillId="15" borderId="10" xfId="0" applyFont="1" applyFill="1" applyBorder="1" applyAlignment="1">
      <alignment horizontal="center" vertical="center" wrapText="1"/>
    </xf>
    <xf numFmtId="0" fontId="18" fillId="15" borderId="11" xfId="0" applyFont="1" applyFill="1" applyBorder="1" applyAlignment="1">
      <alignment horizontal="center" vertical="center" wrapText="1"/>
    </xf>
    <xf numFmtId="2" fontId="19" fillId="10" borderId="14" xfId="0" applyNumberFormat="1" applyFont="1" applyFill="1" applyBorder="1" applyAlignment="1">
      <alignment horizontal="center" vertical="center" wrapText="1" readingOrder="2"/>
    </xf>
    <xf numFmtId="2" fontId="19" fillId="10" borderId="17" xfId="0" applyNumberFormat="1" applyFont="1" applyFill="1" applyBorder="1" applyAlignment="1">
      <alignment horizontal="center" vertical="center" wrapText="1" readingOrder="2"/>
    </xf>
    <xf numFmtId="2" fontId="19" fillId="10" borderId="15" xfId="0" applyNumberFormat="1" applyFont="1" applyFill="1" applyBorder="1" applyAlignment="1">
      <alignment horizontal="center" vertical="center" wrapText="1" readingOrder="2"/>
    </xf>
    <xf numFmtId="0" fontId="28" fillId="9" borderId="0" xfId="0" applyFont="1" applyFill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0" fontId="27" fillId="16" borderId="18" xfId="0" applyFont="1" applyFill="1" applyBorder="1" applyAlignment="1">
      <alignment horizontal="center" vertical="center" wrapText="1"/>
    </xf>
    <xf numFmtId="0" fontId="27" fillId="16" borderId="19" xfId="0" applyFont="1" applyFill="1" applyBorder="1" applyAlignment="1">
      <alignment horizontal="center" vertical="center" wrapText="1"/>
    </xf>
    <xf numFmtId="0" fontId="27" fillId="16" borderId="20" xfId="0" applyFont="1" applyFill="1" applyBorder="1" applyAlignment="1">
      <alignment horizontal="center" vertical="center" wrapText="1"/>
    </xf>
    <xf numFmtId="0" fontId="23" fillId="16" borderId="13" xfId="0" applyFont="1" applyFill="1" applyBorder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447675</xdr:colOff>
      <xdr:row>0</xdr:row>
      <xdr:rowOff>47625</xdr:rowOff>
    </xdr:from>
    <xdr:to>
      <xdr:col>6</xdr:col>
      <xdr:colOff>2293158</xdr:colOff>
      <xdr:row>1</xdr:row>
      <xdr:rowOff>208410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4ECF0737-DA59-447E-AC15-1D27994E7C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89" b="18498"/>
        <a:stretch/>
      </xdr:blipFill>
      <xdr:spPr>
        <a:xfrm>
          <a:off x="9671468292" y="47625"/>
          <a:ext cx="1845483" cy="646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2045</xdr:colOff>
      <xdr:row>5</xdr:row>
      <xdr:rowOff>0</xdr:rowOff>
    </xdr:to>
    <xdr:sp macro="" textlink="">
      <xdr:nvSpPr>
        <xdr:cNvPr id="3" name="Subtitle 5">
          <a:extLst>
            <a:ext uri="{FF2B5EF4-FFF2-40B4-BE49-F238E27FC236}">
              <a16:creationId xmlns="" xmlns:a16="http://schemas.microsoft.com/office/drawing/2014/main" id="{EA757C63-C206-4358-98C5-84A63BDABA3A}"/>
            </a:ext>
          </a:extLst>
        </xdr:cNvPr>
        <xdr:cNvSpPr>
          <a:spLocks noGrp="1"/>
        </xdr:cNvSpPr>
      </xdr:nvSpPr>
      <xdr:spPr>
        <a:xfrm>
          <a:off x="10037106779" y="851647"/>
          <a:ext cx="4648751" cy="246529"/>
        </a:xfrm>
        <a:prstGeom prst="rect">
          <a:avLst/>
        </a:prstGeom>
      </xdr:spPr>
      <xdr:txBody>
        <a:bodyPr vert="horz" wrap="square" lIns="0" tIns="0" rIns="0" bIns="0" rtlCol="0" anchor="ctr">
          <a:noAutofit/>
        </a:bodyPr>
        <a:lstStyle>
          <a:lvl1pPr marL="0" indent="0" algn="r" defTabSz="914400" rtl="1" eaLnBrk="1" latinLnBrk="0" hangingPunct="1">
            <a:lnSpc>
              <a:spcPct val="100000"/>
            </a:lnSpc>
            <a:spcBef>
              <a:spcPts val="1000"/>
            </a:spcBef>
            <a:buFont typeface="Arial" panose="020B0604020202020204" pitchFamily="34" charset="0"/>
            <a:buNone/>
            <a:defRPr sz="1600" b="0" i="0" kern="1200">
              <a:solidFill>
                <a:schemeClr val="accent4"/>
              </a:solidFill>
              <a:latin typeface="+mj-lt"/>
              <a:ea typeface="+mn-ea"/>
              <a:cs typeface="+mj-cs"/>
            </a:defRPr>
          </a:lvl1pPr>
          <a:lvl2pPr marL="457200" indent="0" algn="ctr" defTabSz="914400" rtl="1" eaLnBrk="1" latinLnBrk="0" hangingPunct="1">
            <a:lnSpc>
              <a:spcPct val="100000"/>
            </a:lnSpc>
            <a:spcBef>
              <a:spcPts val="500"/>
            </a:spcBef>
            <a:buFont typeface="Arial" panose="020B0604020202020204" pitchFamily="34" charset="0"/>
            <a:buNone/>
            <a:defRPr sz="2000" b="0" i="0" kern="1200">
              <a:solidFill>
                <a:schemeClr val="tx2"/>
              </a:solidFill>
              <a:latin typeface="Effra" panose="020B0603020203020204" pitchFamily="34" charset="0"/>
              <a:ea typeface="+mn-ea"/>
              <a:cs typeface="Effra" panose="020B0603020203020204" pitchFamily="34" charset="0"/>
            </a:defRPr>
          </a:lvl2pPr>
          <a:lvl3pPr marL="914400" indent="0" algn="ctr" defTabSz="914400" rtl="1" eaLnBrk="1" latinLnBrk="0" hangingPunct="1">
            <a:lnSpc>
              <a:spcPct val="100000"/>
            </a:lnSpc>
            <a:spcBef>
              <a:spcPts val="500"/>
            </a:spcBef>
            <a:buFont typeface="Arial" panose="020B0604020202020204" pitchFamily="34" charset="0"/>
            <a:buNone/>
            <a:defRPr sz="1800" b="0" i="0" kern="1200">
              <a:solidFill>
                <a:schemeClr val="tx2"/>
              </a:solidFill>
              <a:latin typeface="Effra" panose="020B0603020203020204" pitchFamily="34" charset="0"/>
              <a:ea typeface="+mn-ea"/>
              <a:cs typeface="Effra" panose="020B0603020203020204" pitchFamily="34" charset="0"/>
            </a:defRPr>
          </a:lvl3pPr>
          <a:lvl4pPr marL="1371600" indent="0" algn="ctr" defTabSz="914400" rtl="1" eaLnBrk="1" latinLnBrk="0" hangingPunct="1">
            <a:lnSpc>
              <a:spcPct val="100000"/>
            </a:lnSpc>
            <a:spcBef>
              <a:spcPts val="500"/>
            </a:spcBef>
            <a:buFont typeface="Arial" panose="020B0604020202020204" pitchFamily="34" charset="0"/>
            <a:buNone/>
            <a:defRPr sz="1600" b="0" i="0" kern="1200">
              <a:solidFill>
                <a:schemeClr val="tx2"/>
              </a:solidFill>
              <a:latin typeface="Effra" panose="020B0603020203020204" pitchFamily="34" charset="0"/>
              <a:ea typeface="+mn-ea"/>
              <a:cs typeface="Effra" panose="020B0603020203020204" pitchFamily="34" charset="0"/>
            </a:defRPr>
          </a:lvl4pPr>
          <a:lvl5pPr marL="1828800" indent="0" algn="ctr" defTabSz="914400" rtl="1" eaLnBrk="1" latinLnBrk="0" hangingPunct="1">
            <a:lnSpc>
              <a:spcPct val="100000"/>
            </a:lnSpc>
            <a:spcBef>
              <a:spcPts val="500"/>
            </a:spcBef>
            <a:buFont typeface="Arial" panose="020B0604020202020204" pitchFamily="34" charset="0"/>
            <a:buNone/>
            <a:defRPr sz="1600" b="0" i="0" kern="1200">
              <a:solidFill>
                <a:schemeClr val="tx2"/>
              </a:solidFill>
              <a:latin typeface="Effra" panose="020B0603020203020204" pitchFamily="34" charset="0"/>
              <a:ea typeface="+mn-ea"/>
              <a:cs typeface="Effra" panose="020B0603020203020204" pitchFamily="34" charset="0"/>
            </a:defRPr>
          </a:lvl5pPr>
          <a:lvl6pPr marL="2286000" indent="0" algn="ctr" defTabSz="914400" rtl="0" eaLnBrk="1" latinLnBrk="0" hangingPunct="1">
            <a:lnSpc>
              <a:spcPct val="90000"/>
            </a:lnSpc>
            <a:spcBef>
              <a:spcPts val="500"/>
            </a:spcBef>
            <a:buFont typeface="Arial" panose="020B0604020202020204" pitchFamily="34" charset="0"/>
            <a:buNone/>
            <a:defRPr sz="1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 algn="ctr" defTabSz="914400" rtl="0" eaLnBrk="1" latinLnBrk="0" hangingPunct="1">
            <a:lnSpc>
              <a:spcPct val="90000"/>
            </a:lnSpc>
            <a:spcBef>
              <a:spcPts val="500"/>
            </a:spcBef>
            <a:buFont typeface="Arial" panose="020B0604020202020204" pitchFamily="34" charset="0"/>
            <a:buNone/>
            <a:defRPr sz="1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 algn="ctr" defTabSz="914400" rtl="0" eaLnBrk="1" latinLnBrk="0" hangingPunct="1">
            <a:lnSpc>
              <a:spcPct val="90000"/>
            </a:lnSpc>
            <a:spcBef>
              <a:spcPts val="500"/>
            </a:spcBef>
            <a:buFont typeface="Arial" panose="020B0604020202020204" pitchFamily="34" charset="0"/>
            <a:buNone/>
            <a:defRPr sz="1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 algn="ctr" defTabSz="914400" rtl="0" eaLnBrk="1" latinLnBrk="0" hangingPunct="1">
            <a:lnSpc>
              <a:spcPct val="90000"/>
            </a:lnSpc>
            <a:spcBef>
              <a:spcPts val="500"/>
            </a:spcBef>
            <a:buFont typeface="Arial" panose="020B0604020202020204" pitchFamily="34" charset="0"/>
            <a:buNone/>
            <a:defRPr sz="1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ar-SA" sz="1200" b="0">
              <a:solidFill>
                <a:sysClr val="windowText" lastClr="000000"/>
              </a:solidFill>
              <a:latin typeface="Tajawal" panose="00000500000000000000" pitchFamily="2" charset="-78"/>
              <a:cs typeface="Tajawal" panose="00000500000000000000" pitchFamily="2" charset="-78"/>
            </a:rPr>
            <a:t>تقرير مخرجات استبيان عبئ العمل</a:t>
          </a:r>
          <a:endParaRPr lang="ar-AE" sz="1200" b="0">
            <a:solidFill>
              <a:sysClr val="windowText" lastClr="000000"/>
            </a:solidFill>
            <a:latin typeface="Tajawal" panose="00000500000000000000" pitchFamily="2" charset="-78"/>
            <a:cs typeface="Tajawal" panose="00000500000000000000" pitchFamily="2" charset="-78"/>
          </a:endParaRPr>
        </a:p>
      </xdr:txBody>
    </xdr:sp>
    <xdr:clientData/>
  </xdr:twoCellAnchor>
  <xdr:twoCellAnchor editAs="oneCell">
    <xdr:from>
      <xdr:col>9</xdr:col>
      <xdr:colOff>488155</xdr:colOff>
      <xdr:row>0</xdr:row>
      <xdr:rowOff>59533</xdr:rowOff>
    </xdr:from>
    <xdr:to>
      <xdr:col>12</xdr:col>
      <xdr:colOff>559592</xdr:colOff>
      <xdr:row>2</xdr:row>
      <xdr:rowOff>131071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1B674AA1-2011-47A8-8416-65206F500C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89" b="18498"/>
        <a:stretch/>
      </xdr:blipFill>
      <xdr:spPr>
        <a:xfrm>
          <a:off x="9745301345" y="59533"/>
          <a:ext cx="2321718" cy="8097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34"/>
  <sheetViews>
    <sheetView showGridLines="0" tabSelected="1" view="pageBreakPreview" zoomScaleNormal="90" zoomScaleSheetLayoutView="100" workbookViewId="0">
      <selection activeCell="C34" sqref="C34"/>
    </sheetView>
  </sheetViews>
  <sheetFormatPr defaultColWidth="8.85546875" defaultRowHeight="14.25"/>
  <cols>
    <col min="1" max="1" width="1.42578125" style="5" customWidth="1"/>
    <col min="2" max="2" width="48.85546875" style="5" bestFit="1" customWidth="1"/>
    <col min="3" max="3" width="46.5703125" style="5" customWidth="1"/>
    <col min="4" max="4" width="25.85546875" style="5" customWidth="1"/>
    <col min="5" max="5" width="28" style="5" customWidth="1"/>
    <col min="6" max="16384" width="8.85546875" style="5"/>
  </cols>
  <sheetData>
    <row r="1" spans="2:5" ht="14.45" customHeight="1">
      <c r="B1" s="111" t="s">
        <v>149</v>
      </c>
      <c r="C1" s="111"/>
      <c r="D1" s="111"/>
      <c r="E1" s="111"/>
    </row>
    <row r="2" spans="2:5" ht="15" thickBot="1">
      <c r="B2" s="112"/>
      <c r="C2" s="112"/>
      <c r="D2" s="112"/>
      <c r="E2" s="112"/>
    </row>
    <row r="3" spans="2:5" ht="32.25" thickBot="1">
      <c r="B3" s="102" t="s">
        <v>135</v>
      </c>
      <c r="C3" s="103" t="s">
        <v>134</v>
      </c>
      <c r="D3" s="102" t="s">
        <v>132</v>
      </c>
      <c r="E3" s="102" t="s">
        <v>133</v>
      </c>
    </row>
    <row r="4" spans="2:5" ht="30.75" customHeight="1" thickTop="1" thickBot="1">
      <c r="B4" s="95" t="s">
        <v>141</v>
      </c>
      <c r="C4" s="96" t="s">
        <v>142</v>
      </c>
      <c r="D4" s="97">
        <v>0.2</v>
      </c>
      <c r="E4" s="97">
        <v>0.5</v>
      </c>
    </row>
    <row r="5" spans="2:5" ht="30.75" customHeight="1" thickBot="1">
      <c r="B5" s="98" t="s">
        <v>140</v>
      </c>
      <c r="C5" s="99" t="s">
        <v>136</v>
      </c>
      <c r="D5" s="100">
        <v>0.3</v>
      </c>
      <c r="E5" s="100">
        <v>0.3</v>
      </c>
    </row>
    <row r="6" spans="2:5" ht="35.25" customHeight="1" thickBot="1">
      <c r="B6" s="109" t="s">
        <v>139</v>
      </c>
      <c r="C6" s="99" t="s">
        <v>137</v>
      </c>
      <c r="D6" s="107">
        <v>0.5</v>
      </c>
      <c r="E6" s="107">
        <v>0.2</v>
      </c>
    </row>
    <row r="7" spans="2:5" ht="35.25" customHeight="1" thickBot="1">
      <c r="B7" s="110"/>
      <c r="C7" s="101" t="s">
        <v>138</v>
      </c>
      <c r="D7" s="108"/>
      <c r="E7" s="108"/>
    </row>
    <row r="8" spans="2:5" ht="16.5" thickBot="1">
      <c r="B8" s="8"/>
      <c r="C8" s="8"/>
      <c r="D8" s="8"/>
      <c r="E8" s="8"/>
    </row>
    <row r="9" spans="2:5" ht="16.5" thickBot="1">
      <c r="B9" s="16" t="s">
        <v>129</v>
      </c>
      <c r="C9" s="17"/>
      <c r="D9" s="17"/>
      <c r="E9" s="17"/>
    </row>
    <row r="10" spans="2:5" ht="17.25" thickTop="1" thickBot="1">
      <c r="B10" s="94" t="s">
        <v>130</v>
      </c>
      <c r="C10" s="9"/>
      <c r="D10" s="9"/>
      <c r="E10" s="9"/>
    </row>
    <row r="11" spans="2:5" ht="25.5" customHeight="1" thickBot="1">
      <c r="B11" s="14" t="s">
        <v>127</v>
      </c>
      <c r="C11" s="55">
        <f>Recruitment!L56</f>
        <v>8162.6666666666679</v>
      </c>
      <c r="D11" s="14"/>
      <c r="E11" s="14"/>
    </row>
    <row r="12" spans="2:5" ht="15.75" thickBot="1">
      <c r="B12" s="14" t="s">
        <v>131</v>
      </c>
      <c r="C12" s="14" t="s">
        <v>132</v>
      </c>
      <c r="D12" s="14"/>
      <c r="E12" s="14"/>
    </row>
    <row r="13" spans="2:5" ht="24.75" customHeight="1" thickBot="1">
      <c r="B13" s="14" t="s">
        <v>143</v>
      </c>
      <c r="C13" s="19">
        <f>IF($C$12="Pyramids Model",0.2,IF($C$12="Inverted Pyramids Model",0.5,0))</f>
        <v>0.2</v>
      </c>
      <c r="D13" s="19">
        <f>IF($C$12="Pyramids Model",30%,IF($C$12="Inverted Pyramids Model",30%,0))</f>
        <v>0.3</v>
      </c>
      <c r="E13" s="19">
        <f>IF($C$12="Pyramids Model",50%,IF($C$12="Inverted Pyramids Model",20%,0))</f>
        <v>0.5</v>
      </c>
    </row>
    <row r="14" spans="2:5" ht="27" customHeight="1" thickBot="1">
      <c r="B14" s="14" t="s">
        <v>144</v>
      </c>
      <c r="C14" s="14" t="s">
        <v>145</v>
      </c>
      <c r="D14" s="99" t="s">
        <v>136</v>
      </c>
      <c r="E14" s="14" t="s">
        <v>146</v>
      </c>
    </row>
    <row r="15" spans="2:5" ht="26.25" customHeight="1" thickBot="1">
      <c r="B15" s="15" t="s">
        <v>0</v>
      </c>
      <c r="C15" s="104">
        <f>(C13*$C$11)/$C$29</f>
        <v>1.1627730294396965</v>
      </c>
      <c r="D15" s="104">
        <f>(D13*$C$11)/$C$29</f>
        <v>1.7441595441595443</v>
      </c>
      <c r="E15" s="104">
        <f>(E13*$C$11)/$C$29</f>
        <v>2.9069325735992408</v>
      </c>
    </row>
    <row r="16" spans="2:5">
      <c r="B16" s="5" t="s">
        <v>50</v>
      </c>
    </row>
    <row r="17" spans="2:5">
      <c r="B17" s="7" t="s">
        <v>20</v>
      </c>
      <c r="C17" s="7"/>
      <c r="D17" s="7"/>
      <c r="E17" s="7"/>
    </row>
    <row r="19" spans="2:5" ht="15.75">
      <c r="B19" s="69" t="s">
        <v>41</v>
      </c>
      <c r="C19" s="10">
        <v>365</v>
      </c>
    </row>
    <row r="20" spans="2:5" ht="15.75">
      <c r="B20" s="69" t="s">
        <v>42</v>
      </c>
      <c r="C20" s="10">
        <v>104</v>
      </c>
    </row>
    <row r="21" spans="2:5" ht="15.75">
      <c r="B21" s="69" t="s">
        <v>43</v>
      </c>
      <c r="C21" s="10">
        <v>16</v>
      </c>
    </row>
    <row r="22" spans="2:5" ht="15.75">
      <c r="B22" s="69" t="s">
        <v>44</v>
      </c>
      <c r="C22" s="10">
        <v>22</v>
      </c>
    </row>
    <row r="23" spans="2:5" ht="15.75">
      <c r="B23" s="69" t="s">
        <v>45</v>
      </c>
      <c r="C23" s="10">
        <v>10</v>
      </c>
    </row>
    <row r="24" spans="2:5" ht="15.75">
      <c r="B24" s="69" t="s">
        <v>181</v>
      </c>
      <c r="C24" s="10">
        <v>10</v>
      </c>
    </row>
    <row r="25" spans="2:5" ht="15.75">
      <c r="B25" s="69" t="s">
        <v>51</v>
      </c>
      <c r="C25" s="11">
        <v>208</v>
      </c>
    </row>
    <row r="26" spans="2:5" ht="15.75">
      <c r="B26" s="69" t="s">
        <v>46</v>
      </c>
      <c r="C26" s="10">
        <v>9</v>
      </c>
    </row>
    <row r="27" spans="2:5" ht="15.75">
      <c r="B27" s="69" t="s">
        <v>47</v>
      </c>
      <c r="C27" s="10">
        <f>C25*C26</f>
        <v>1872</v>
      </c>
    </row>
    <row r="28" spans="2:5" ht="15.75">
      <c r="B28" s="69" t="s">
        <v>48</v>
      </c>
      <c r="C28" s="12">
        <v>0.75</v>
      </c>
    </row>
    <row r="29" spans="2:5" ht="15.75">
      <c r="B29" s="69" t="s">
        <v>49</v>
      </c>
      <c r="C29" s="11">
        <f>C27*C28</f>
        <v>1404</v>
      </c>
    </row>
    <row r="30" spans="2:5" ht="17.25" customHeight="1">
      <c r="B30" s="8"/>
      <c r="C30" s="8"/>
      <c r="D30" s="8"/>
      <c r="E30" s="8"/>
    </row>
    <row r="31" spans="2:5" ht="15.75" customHeight="1">
      <c r="B31" s="6" t="s">
        <v>150</v>
      </c>
      <c r="C31" s="7"/>
      <c r="D31" s="7"/>
      <c r="E31" s="7"/>
    </row>
    <row r="32" spans="2:5" ht="15">
      <c r="B32" s="13" t="s">
        <v>182</v>
      </c>
      <c r="C32" s="13"/>
    </row>
    <row r="33" spans="2:3" ht="15">
      <c r="B33" s="13"/>
      <c r="C33" s="13"/>
    </row>
    <row r="34" spans="2:3" ht="15">
      <c r="B34" s="13"/>
      <c r="C34" s="13"/>
    </row>
  </sheetData>
  <mergeCells count="4">
    <mergeCell ref="D6:D7"/>
    <mergeCell ref="E6:E7"/>
    <mergeCell ref="B6:B7"/>
    <mergeCell ref="B1:E2"/>
  </mergeCells>
  <dataValidations count="1">
    <dataValidation type="list" allowBlank="1" showInputMessage="1" showErrorMessage="1" sqref="C12">
      <formula1>$D$3:$E$3</formula1>
    </dataValidation>
  </dataValidations>
  <pageMargins left="0.7" right="0.7" top="0.75" bottom="0.75" header="0.3" footer="0.3"/>
  <pageSetup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20"/>
  <sheetViews>
    <sheetView showGridLines="0" rightToLeft="1" view="pageBreakPreview" zoomScaleNormal="100" zoomScaleSheetLayoutView="100" workbookViewId="0">
      <selection activeCell="D13" sqref="D13"/>
    </sheetView>
  </sheetViews>
  <sheetFormatPr defaultColWidth="8.85546875" defaultRowHeight="14.25"/>
  <cols>
    <col min="1" max="1" width="1.85546875" style="5" customWidth="1"/>
    <col min="2" max="2" width="31.85546875" style="5" customWidth="1"/>
    <col min="3" max="3" width="27.140625" style="5" bestFit="1" customWidth="1"/>
    <col min="4" max="4" width="22.28515625" style="5" customWidth="1"/>
    <col min="5" max="5" width="14.7109375" style="5" customWidth="1"/>
    <col min="6" max="6" width="33.5703125" style="5" bestFit="1" customWidth="1"/>
    <col min="7" max="7" width="34.85546875" style="5" bestFit="1" customWidth="1"/>
    <col min="8" max="16384" width="8.85546875" style="5"/>
  </cols>
  <sheetData>
    <row r="1" spans="2:7" ht="38.25" customHeight="1">
      <c r="B1" s="18"/>
      <c r="C1" s="18"/>
      <c r="D1" s="18"/>
      <c r="E1" s="18"/>
      <c r="F1" s="18"/>
      <c r="G1" s="18"/>
    </row>
    <row r="2" spans="2:7" ht="19.5" customHeight="1">
      <c r="B2" s="18"/>
      <c r="C2" s="18"/>
      <c r="D2" s="18"/>
      <c r="E2" s="18"/>
      <c r="F2" s="18"/>
      <c r="G2" s="18"/>
    </row>
    <row r="3" spans="2:7" ht="19.5" customHeight="1"/>
    <row r="4" spans="2:7" ht="19.5" customHeight="1">
      <c r="B4" s="113" t="s">
        <v>1</v>
      </c>
      <c r="C4" s="113"/>
      <c r="D4" s="29">
        <f>COUNTA(F7:F20)</f>
        <v>0</v>
      </c>
    </row>
    <row r="5" spans="2:7" ht="26.25" customHeight="1">
      <c r="B5" s="13"/>
      <c r="C5" s="13"/>
      <c r="D5" s="13"/>
    </row>
    <row r="6" spans="2:7" ht="15">
      <c r="B6" s="28" t="s">
        <v>16</v>
      </c>
      <c r="C6" s="28" t="s">
        <v>2</v>
      </c>
      <c r="D6" s="28" t="s">
        <v>17</v>
      </c>
      <c r="E6" s="28" t="s">
        <v>3</v>
      </c>
      <c r="F6" s="28" t="s">
        <v>4</v>
      </c>
      <c r="G6" s="28" t="s">
        <v>5</v>
      </c>
    </row>
    <row r="7" spans="2:7" ht="20.45" customHeight="1">
      <c r="B7" s="21"/>
      <c r="C7" s="22"/>
      <c r="D7" s="22"/>
      <c r="E7" s="23"/>
      <c r="F7" s="24"/>
      <c r="G7" s="22"/>
    </row>
    <row r="8" spans="2:7" ht="20.45" customHeight="1">
      <c r="B8" s="27"/>
      <c r="C8" s="25"/>
      <c r="D8" s="25"/>
      <c r="E8" s="23"/>
      <c r="F8" s="22"/>
      <c r="G8" s="22"/>
    </row>
    <row r="9" spans="2:7" ht="20.45" customHeight="1">
      <c r="B9" s="27"/>
      <c r="C9" s="25"/>
      <c r="D9" s="25"/>
      <c r="E9" s="23"/>
      <c r="F9" s="23"/>
      <c r="G9" s="22"/>
    </row>
    <row r="10" spans="2:7" ht="20.45" customHeight="1">
      <c r="B10" s="27"/>
      <c r="C10" s="25"/>
      <c r="D10" s="25"/>
      <c r="E10" s="23"/>
      <c r="F10" s="25"/>
      <c r="G10" s="25"/>
    </row>
    <row r="11" spans="2:7" ht="20.45" customHeight="1">
      <c r="B11" s="27"/>
      <c r="C11" s="25"/>
      <c r="D11" s="25"/>
      <c r="E11" s="23"/>
      <c r="F11" s="25"/>
      <c r="G11" s="25"/>
    </row>
    <row r="12" spans="2:7" ht="20.45" customHeight="1">
      <c r="B12" s="27"/>
      <c r="C12" s="25"/>
      <c r="D12" s="25"/>
      <c r="E12" s="23"/>
      <c r="F12" s="25"/>
      <c r="G12" s="25"/>
    </row>
    <row r="13" spans="2:7" ht="15">
      <c r="B13" s="27"/>
      <c r="C13" s="25"/>
      <c r="D13" s="25"/>
      <c r="E13" s="23"/>
      <c r="F13" s="25"/>
      <c r="G13" s="25"/>
    </row>
    <row r="14" spans="2:7" ht="15">
      <c r="B14" s="27"/>
      <c r="C14" s="25"/>
      <c r="D14" s="25"/>
      <c r="E14" s="23"/>
      <c r="F14" s="25"/>
      <c r="G14" s="25"/>
    </row>
    <row r="15" spans="2:7" ht="15">
      <c r="B15" s="27"/>
      <c r="C15" s="25"/>
      <c r="D15" s="25"/>
      <c r="E15" s="23"/>
      <c r="F15" s="25"/>
      <c r="G15" s="25"/>
    </row>
    <row r="16" spans="2:7" ht="15">
      <c r="B16" s="27"/>
      <c r="C16" s="25"/>
      <c r="D16" s="25"/>
      <c r="E16" s="23"/>
      <c r="F16" s="25"/>
      <c r="G16" s="25"/>
    </row>
    <row r="17" spans="2:7" ht="15">
      <c r="B17" s="27"/>
      <c r="C17" s="25"/>
      <c r="D17" s="25"/>
      <c r="E17" s="23"/>
      <c r="F17" s="25"/>
      <c r="G17" s="25"/>
    </row>
    <row r="18" spans="2:7" ht="15">
      <c r="B18" s="27"/>
      <c r="C18" s="25"/>
      <c r="D18" s="25"/>
      <c r="E18" s="23"/>
      <c r="F18" s="25"/>
      <c r="G18" s="25"/>
    </row>
    <row r="19" spans="2:7" ht="15">
      <c r="B19" s="27"/>
      <c r="C19" s="25"/>
      <c r="D19" s="25"/>
      <c r="E19" s="23"/>
      <c r="F19" s="25"/>
      <c r="G19" s="25"/>
    </row>
    <row r="20" spans="2:7" ht="15">
      <c r="B20" s="27"/>
      <c r="C20" s="25"/>
      <c r="D20" s="25"/>
      <c r="E20" s="23"/>
      <c r="F20" s="25"/>
      <c r="G20" s="25"/>
    </row>
  </sheetData>
  <mergeCells count="1">
    <mergeCell ref="B4:C4"/>
  </mergeCells>
  <conditionalFormatting sqref="B4">
    <cfRule type="colorScale" priority="144">
      <colorScale>
        <cfvo type="min"/>
        <cfvo type="max"/>
        <color rgb="FFFCFCFF"/>
        <color rgb="FF63BE7B"/>
      </colorScale>
    </cfRule>
  </conditionalFormatting>
  <conditionalFormatting sqref="B10 B8">
    <cfRule type="colorScale" priority="104">
      <colorScale>
        <cfvo type="min"/>
        <cfvo type="max"/>
        <color rgb="FFFCFCFF"/>
        <color rgb="FF63BE7B"/>
      </colorScale>
    </cfRule>
  </conditionalFormatting>
  <conditionalFormatting sqref="B15">
    <cfRule type="colorScale" priority="4">
      <colorScale>
        <cfvo type="min"/>
        <cfvo type="max"/>
        <color rgb="FFFCFCFF"/>
        <color rgb="FF63BE7B"/>
      </colorScale>
    </cfRule>
  </conditionalFormatting>
  <conditionalFormatting sqref="C8:D9">
    <cfRule type="colorScale" priority="21">
      <colorScale>
        <cfvo type="min"/>
        <cfvo type="max"/>
        <color rgb="FFFCFCFF"/>
        <color rgb="FF63BE7B"/>
      </colorScale>
    </cfRule>
  </conditionalFormatting>
  <conditionalFormatting sqref="C10:D15 C17:D20 F10:G14">
    <cfRule type="colorScale" priority="146">
      <colorScale>
        <cfvo type="min"/>
        <cfvo type="max"/>
        <color rgb="FFFCFCFF"/>
        <color rgb="FF63BE7B"/>
      </colorScale>
    </cfRule>
  </conditionalFormatting>
  <conditionalFormatting sqref="C16:D16">
    <cfRule type="colorScale" priority="9">
      <colorScale>
        <cfvo type="min"/>
        <cfvo type="max"/>
        <color rgb="FFFCFCFF"/>
        <color rgb="FF63BE7B"/>
      </colorScale>
    </cfRule>
  </conditionalFormatting>
  <conditionalFormatting sqref="F15:G20">
    <cfRule type="colorScale" priority="145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scale="5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 tint="0.39997558519241921"/>
  </sheetPr>
  <dimension ref="A1:M16"/>
  <sheetViews>
    <sheetView showGridLines="0" rightToLeft="1" view="pageBreakPreview" zoomScale="80" zoomScaleNormal="100" zoomScaleSheetLayoutView="80" workbookViewId="0">
      <selection activeCell="E11" sqref="E11"/>
    </sheetView>
  </sheetViews>
  <sheetFormatPr defaultColWidth="8.85546875" defaultRowHeight="14.25"/>
  <cols>
    <col min="1" max="1" width="1.42578125" style="1" customWidth="1"/>
    <col min="2" max="2" width="39.140625" style="1" customWidth="1"/>
    <col min="3" max="3" width="25.5703125" style="1" customWidth="1"/>
    <col min="4" max="4" width="27.42578125" style="1" customWidth="1"/>
    <col min="5" max="5" width="21.140625" style="1" customWidth="1"/>
    <col min="6" max="6" width="12.42578125" style="1" bestFit="1" customWidth="1"/>
    <col min="7" max="7" width="9.42578125" style="1" customWidth="1"/>
    <col min="8" max="8" width="10.42578125" style="1" customWidth="1"/>
    <col min="9" max="10" width="10.85546875" style="1" customWidth="1"/>
    <col min="11" max="11" width="10.42578125" style="1" customWidth="1"/>
    <col min="12" max="12" width="12.42578125" style="1" customWidth="1"/>
    <col min="13" max="16384" width="8.85546875" style="1"/>
  </cols>
  <sheetData>
    <row r="1" spans="1:13" s="5" customFormat="1" ht="38.2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s="5" customFormat="1" ht="19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7.5" customHeight="1"/>
    <row r="5" spans="1:13" ht="19.5" customHeigh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ht="19.5" customHeight="1" thickBot="1"/>
    <row r="7" spans="1:13" ht="26.25" customHeight="1">
      <c r="B7" s="3"/>
      <c r="C7" s="3"/>
      <c r="D7" s="3"/>
      <c r="E7" s="3"/>
      <c r="F7" s="114" t="s">
        <v>15</v>
      </c>
      <c r="G7" s="115"/>
      <c r="H7" s="116"/>
      <c r="I7" s="114" t="s">
        <v>6</v>
      </c>
      <c r="J7" s="115"/>
      <c r="K7" s="116"/>
      <c r="L7" s="13"/>
    </row>
    <row r="8" spans="1:13" ht="30">
      <c r="B8" s="28" t="s">
        <v>16</v>
      </c>
      <c r="C8" s="28" t="s">
        <v>2</v>
      </c>
      <c r="D8" s="28" t="s">
        <v>17</v>
      </c>
      <c r="E8" s="28" t="s">
        <v>7</v>
      </c>
      <c r="F8" s="30" t="s">
        <v>8</v>
      </c>
      <c r="G8" s="30" t="s">
        <v>9</v>
      </c>
      <c r="H8" s="30" t="s">
        <v>10</v>
      </c>
      <c r="I8" s="30" t="s">
        <v>8</v>
      </c>
      <c r="J8" s="30" t="s">
        <v>9</v>
      </c>
      <c r="K8" s="30" t="s">
        <v>10</v>
      </c>
      <c r="L8" s="31" t="s">
        <v>11</v>
      </c>
    </row>
    <row r="9" spans="1:13" ht="20.100000000000001" customHeight="1">
      <c r="B9" s="23"/>
      <c r="C9" s="21"/>
      <c r="D9" s="22"/>
      <c r="E9" s="35"/>
      <c r="F9" s="32">
        <f>SUM(H9+G9)</f>
        <v>0</v>
      </c>
      <c r="G9" s="32"/>
      <c r="H9" s="21"/>
      <c r="I9" s="32"/>
      <c r="J9" s="32"/>
      <c r="K9" s="32"/>
      <c r="L9" s="34">
        <f>F9-I9</f>
        <v>0</v>
      </c>
    </row>
    <row r="10" spans="1:13" ht="20.100000000000001" customHeight="1">
      <c r="B10" s="23"/>
      <c r="C10" s="21"/>
      <c r="D10" s="22"/>
      <c r="E10" s="35"/>
      <c r="F10" s="32">
        <f t="shared" ref="F10:F14" si="0">SUM(H10+G10)</f>
        <v>0</v>
      </c>
      <c r="G10" s="21"/>
      <c r="H10" s="21"/>
      <c r="I10" s="32"/>
      <c r="J10" s="32"/>
      <c r="K10" s="32"/>
      <c r="L10" s="34">
        <f>F10-I10</f>
        <v>0</v>
      </c>
    </row>
    <row r="11" spans="1:13" ht="20.100000000000001" customHeight="1">
      <c r="B11" s="23"/>
      <c r="C11" s="21"/>
      <c r="D11" s="22"/>
      <c r="E11" s="35"/>
      <c r="F11" s="32">
        <f>SUM(H11+G11)</f>
        <v>0</v>
      </c>
      <c r="G11" s="21"/>
      <c r="H11" s="21"/>
      <c r="I11" s="32"/>
      <c r="J11" s="32"/>
      <c r="K11" s="32"/>
      <c r="L11" s="34">
        <f>F11-I11</f>
        <v>0</v>
      </c>
    </row>
    <row r="12" spans="1:13" ht="20.100000000000001" customHeight="1">
      <c r="B12" s="23"/>
      <c r="C12" s="21"/>
      <c r="D12" s="22"/>
      <c r="E12" s="35"/>
      <c r="F12" s="32">
        <f>SUM(H12+G12)</f>
        <v>0</v>
      </c>
      <c r="G12" s="21"/>
      <c r="H12" s="21"/>
      <c r="I12" s="32"/>
      <c r="J12" s="32"/>
      <c r="K12" s="32"/>
      <c r="L12" s="34">
        <f t="shared" ref="L12:L14" si="1">F12-I12</f>
        <v>0</v>
      </c>
    </row>
    <row r="13" spans="1:13" ht="20.100000000000001" customHeight="1">
      <c r="B13" s="23"/>
      <c r="C13" s="21"/>
      <c r="D13" s="22"/>
      <c r="E13" s="35"/>
      <c r="F13" s="32">
        <f t="shared" si="0"/>
        <v>0</v>
      </c>
      <c r="G13" s="21"/>
      <c r="H13" s="21"/>
      <c r="I13" s="32"/>
      <c r="J13" s="32"/>
      <c r="K13" s="32"/>
      <c r="L13" s="34">
        <f t="shared" si="1"/>
        <v>0</v>
      </c>
    </row>
    <row r="14" spans="1:13" ht="20.100000000000001" customHeight="1">
      <c r="B14" s="23"/>
      <c r="C14" s="21"/>
      <c r="D14" s="22"/>
      <c r="E14" s="35"/>
      <c r="F14" s="32">
        <f t="shared" si="0"/>
        <v>0</v>
      </c>
      <c r="G14" s="32"/>
      <c r="H14" s="32"/>
      <c r="I14" s="32"/>
      <c r="J14" s="32"/>
      <c r="K14" s="32"/>
      <c r="L14" s="34">
        <f t="shared" si="1"/>
        <v>0</v>
      </c>
    </row>
    <row r="15" spans="1:13" ht="20.45" customHeight="1">
      <c r="E15" s="2"/>
      <c r="F15" s="33">
        <f>SUM(F9:F14)</f>
        <v>0</v>
      </c>
      <c r="G15" s="26"/>
      <c r="H15" s="26"/>
      <c r="I15" s="33">
        <f>SUM(I9:I14)</f>
        <v>0</v>
      </c>
      <c r="J15" s="26"/>
      <c r="K15" s="26"/>
      <c r="L15" s="26"/>
    </row>
    <row r="16" spans="1:13">
      <c r="E16" s="4"/>
    </row>
  </sheetData>
  <mergeCells count="2">
    <mergeCell ref="F7:H7"/>
    <mergeCell ref="I7:K7"/>
  </mergeCells>
  <conditionalFormatting sqref="E9">
    <cfRule type="colorScale" priority="10">
      <colorScale>
        <cfvo type="min"/>
        <cfvo type="max"/>
        <color rgb="FFFCFCFF"/>
        <color rgb="FF63BE7B"/>
      </colorScale>
    </cfRule>
  </conditionalFormatting>
  <conditionalFormatting sqref="E10:E14">
    <cfRule type="colorScale" priority="139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scale="3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4" tint="0.39997558519241921"/>
  </sheetPr>
  <dimension ref="A1:T85"/>
  <sheetViews>
    <sheetView showGridLines="0" view="pageBreakPreview" topLeftCell="C67" zoomScale="83" zoomScaleNormal="83" zoomScaleSheetLayoutView="83" workbookViewId="0">
      <selection activeCell="D81" sqref="D81"/>
    </sheetView>
  </sheetViews>
  <sheetFormatPr defaultColWidth="8.85546875" defaultRowHeight="14.25"/>
  <cols>
    <col min="1" max="1" width="1.85546875" style="37" customWidth="1"/>
    <col min="2" max="2" width="1.42578125" style="37" customWidth="1"/>
    <col min="3" max="3" width="77.140625" style="37" customWidth="1"/>
    <col min="4" max="4" width="40.7109375" style="37" customWidth="1"/>
    <col min="5" max="5" width="25.140625" style="37" customWidth="1"/>
    <col min="6" max="6" width="16.7109375" style="37" customWidth="1"/>
    <col min="7" max="7" width="20.42578125" style="37" customWidth="1"/>
    <col min="8" max="8" width="18" style="37" customWidth="1"/>
    <col min="9" max="9" width="10.85546875" style="37" customWidth="1"/>
    <col min="10" max="11" width="12" style="37" customWidth="1"/>
    <col min="12" max="12" width="12.42578125" style="37" customWidth="1"/>
    <col min="13" max="13" width="8.85546875" style="37"/>
    <col min="14" max="14" width="25.42578125" style="37" hidden="1" customWidth="1"/>
    <col min="15" max="15" width="5.140625" style="37" hidden="1" customWidth="1"/>
    <col min="16" max="16" width="10.85546875" style="37" hidden="1" customWidth="1"/>
    <col min="17" max="17" width="23" style="37" hidden="1" customWidth="1"/>
    <col min="18" max="18" width="6" style="37" hidden="1" customWidth="1"/>
    <col min="19" max="19" width="0" style="37" hidden="1" customWidth="1"/>
    <col min="20" max="16384" width="8.85546875" style="37"/>
  </cols>
  <sheetData>
    <row r="1" spans="1:20" s="5" customFormat="1" ht="38.2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20" s="5" customFormat="1" ht="19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20" s="1" customForma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20" ht="15" customHeight="1">
      <c r="C4" s="120" t="s">
        <v>180</v>
      </c>
    </row>
    <row r="5" spans="1:20">
      <c r="C5" s="120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7" spans="1:20" ht="105.75" customHeight="1">
      <c r="C7" s="43" t="s">
        <v>31</v>
      </c>
      <c r="D7" s="43" t="s">
        <v>21</v>
      </c>
      <c r="E7" s="43" t="s">
        <v>29</v>
      </c>
      <c r="F7" s="43" t="s">
        <v>30</v>
      </c>
      <c r="G7" s="43" t="s">
        <v>32</v>
      </c>
      <c r="H7" s="85" t="s">
        <v>33</v>
      </c>
      <c r="I7" s="43" t="s">
        <v>34</v>
      </c>
      <c r="J7" s="43" t="s">
        <v>35</v>
      </c>
      <c r="K7" s="43" t="s">
        <v>36</v>
      </c>
      <c r="L7" s="85" t="s">
        <v>37</v>
      </c>
      <c r="M7" s="85" t="s">
        <v>38</v>
      </c>
      <c r="N7" s="44" t="s">
        <v>18</v>
      </c>
      <c r="O7" s="44"/>
      <c r="P7" s="36" t="s">
        <v>12</v>
      </c>
      <c r="Q7" s="44" t="s">
        <v>19</v>
      </c>
      <c r="R7" s="44"/>
      <c r="S7" s="36" t="s">
        <v>13</v>
      </c>
    </row>
    <row r="8" spans="1:20" ht="47.45" customHeight="1">
      <c r="C8" s="70" t="s">
        <v>162</v>
      </c>
      <c r="D8" s="64" t="s">
        <v>72</v>
      </c>
      <c r="E8" s="64" t="s">
        <v>73</v>
      </c>
      <c r="F8" s="64" t="s">
        <v>22</v>
      </c>
      <c r="G8" s="64" t="s">
        <v>24</v>
      </c>
      <c r="H8" s="65">
        <f>IF(G8="weekly",209,IF(G8="Daily",48,IF(G8="monthly",12,IF(G8="quarterly",4,IF(G8="annually",1,0)))))</f>
        <v>209</v>
      </c>
      <c r="I8" s="64">
        <v>5</v>
      </c>
      <c r="J8" s="66">
        <v>60</v>
      </c>
      <c r="K8" s="66">
        <f t="shared" ref="K8" si="0">J8/60</f>
        <v>1</v>
      </c>
      <c r="L8" s="67">
        <f t="shared" ref="L8:L16" si="1">K8*I8*H8</f>
        <v>1045</v>
      </c>
      <c r="M8" s="68">
        <f t="shared" ref="M8:M13" si="2">L8/$L$56</f>
        <v>0.12802188827180658</v>
      </c>
      <c r="N8" s="46"/>
      <c r="O8" s="48"/>
      <c r="P8" s="47"/>
      <c r="Q8" s="46"/>
      <c r="R8" s="48"/>
      <c r="S8" s="47"/>
    </row>
    <row r="9" spans="1:20" ht="43.15" customHeight="1">
      <c r="C9" s="70" t="s">
        <v>74</v>
      </c>
      <c r="D9" s="64" t="s">
        <v>164</v>
      </c>
      <c r="E9" s="64" t="s">
        <v>73</v>
      </c>
      <c r="F9" s="64" t="s">
        <v>22</v>
      </c>
      <c r="G9" s="64" t="s">
        <v>26</v>
      </c>
      <c r="H9" s="65">
        <f>IF(G9="weekly",209,IF(G9="Daily",48,IF(G9="monthly",12,IF(G9="quarterly",4,IF(G9="annually",1,0)))))</f>
        <v>4</v>
      </c>
      <c r="I9" s="64">
        <v>4</v>
      </c>
      <c r="J9" s="66">
        <v>1000</v>
      </c>
      <c r="K9" s="66">
        <f>J9/60</f>
        <v>16.666666666666668</v>
      </c>
      <c r="L9" s="67">
        <f t="shared" si="1"/>
        <v>266.66666666666669</v>
      </c>
      <c r="M9" s="68">
        <f t="shared" si="2"/>
        <v>3.2669062397909177E-2</v>
      </c>
      <c r="N9" s="46"/>
      <c r="O9" s="48"/>
      <c r="P9" s="47"/>
      <c r="Q9" s="46"/>
      <c r="R9" s="48"/>
      <c r="S9" s="47"/>
    </row>
    <row r="10" spans="1:20" ht="72.599999999999994" customHeight="1">
      <c r="C10" s="70" t="s">
        <v>163</v>
      </c>
      <c r="D10" s="64" t="s">
        <v>165</v>
      </c>
      <c r="E10" s="64" t="s">
        <v>73</v>
      </c>
      <c r="F10" s="64" t="s">
        <v>22</v>
      </c>
      <c r="G10" s="64" t="s">
        <v>25</v>
      </c>
      <c r="H10" s="65">
        <f t="shared" ref="H10" si="3">IF(G10="weekly",209,IF(G10="Daily",48,IF(G10="monthly",12,IF(G10="quarterly",4,IF(G10="annually",1,0)))))</f>
        <v>12</v>
      </c>
      <c r="I10" s="64">
        <v>3</v>
      </c>
      <c r="J10" s="66">
        <v>60</v>
      </c>
      <c r="K10" s="66">
        <f t="shared" ref="K10" si="4">J10/60</f>
        <v>1</v>
      </c>
      <c r="L10" s="67">
        <f t="shared" si="1"/>
        <v>36</v>
      </c>
      <c r="M10" s="86">
        <f t="shared" si="2"/>
        <v>4.4103234237177387E-3</v>
      </c>
      <c r="N10" s="46"/>
      <c r="O10" s="48"/>
      <c r="P10" s="47"/>
      <c r="Q10" s="46"/>
      <c r="R10" s="48"/>
      <c r="S10" s="47"/>
    </row>
    <row r="11" spans="1:20" ht="39.6" customHeight="1">
      <c r="C11" s="70" t="s">
        <v>79</v>
      </c>
      <c r="D11" s="64" t="s">
        <v>77</v>
      </c>
      <c r="E11" s="64" t="s">
        <v>73</v>
      </c>
      <c r="F11" s="64" t="s">
        <v>22</v>
      </c>
      <c r="G11" s="64" t="s">
        <v>24</v>
      </c>
      <c r="H11" s="65">
        <f t="shared" ref="H11:H22" si="5">IF(G11="weekly",209,IF(G11="Daily",48,IF(G11="monthly",12,IF(G11="quarterly",4,IF(G11="annually",1,0)))))</f>
        <v>209</v>
      </c>
      <c r="I11" s="64">
        <v>1</v>
      </c>
      <c r="J11" s="66">
        <v>120</v>
      </c>
      <c r="K11" s="66">
        <f t="shared" ref="K11:K20" si="6">J11/60</f>
        <v>2</v>
      </c>
      <c r="L11" s="67">
        <f t="shared" si="1"/>
        <v>418</v>
      </c>
      <c r="M11" s="68">
        <f t="shared" si="2"/>
        <v>5.1208755308722632E-2</v>
      </c>
      <c r="N11" s="46"/>
      <c r="O11" s="48"/>
      <c r="P11" s="47"/>
      <c r="Q11" s="46"/>
      <c r="R11" s="48"/>
      <c r="S11" s="47"/>
      <c r="T11" s="39"/>
    </row>
    <row r="12" spans="1:20" ht="43.9" customHeight="1">
      <c r="C12" s="70" t="s">
        <v>157</v>
      </c>
      <c r="D12" s="64" t="s">
        <v>76</v>
      </c>
      <c r="E12" s="64" t="s">
        <v>73</v>
      </c>
      <c r="F12" s="64" t="s">
        <v>22</v>
      </c>
      <c r="G12" s="64" t="s">
        <v>27</v>
      </c>
      <c r="H12" s="65">
        <f>IF(G12="weekly",209,IF(G12="Daily",48,IF(G12="monthly",12,IF(G12="quarterly",4,IF(G12="annually",1,0)))))</f>
        <v>1</v>
      </c>
      <c r="I12" s="64">
        <v>5</v>
      </c>
      <c r="J12" s="66">
        <v>500</v>
      </c>
      <c r="K12" s="66">
        <f>J12/60</f>
        <v>8.3333333333333339</v>
      </c>
      <c r="L12" s="67">
        <f>K12*I12*H12</f>
        <v>41.666666666666671</v>
      </c>
      <c r="M12" s="68">
        <f t="shared" si="2"/>
        <v>5.1045409996733088E-3</v>
      </c>
      <c r="N12" s="46"/>
      <c r="O12" s="48"/>
      <c r="P12" s="47"/>
      <c r="Q12" s="46"/>
      <c r="R12" s="48"/>
      <c r="S12" s="47"/>
    </row>
    <row r="13" spans="1:20" ht="52.15" customHeight="1">
      <c r="C13" s="70" t="s">
        <v>101</v>
      </c>
      <c r="D13" s="64" t="s">
        <v>100</v>
      </c>
      <c r="E13" s="64" t="s">
        <v>73</v>
      </c>
      <c r="F13" s="64" t="s">
        <v>22</v>
      </c>
      <c r="G13" s="64" t="s">
        <v>26</v>
      </c>
      <c r="H13" s="65">
        <f t="shared" si="5"/>
        <v>4</v>
      </c>
      <c r="I13" s="64">
        <v>4</v>
      </c>
      <c r="J13" s="66">
        <v>1000</v>
      </c>
      <c r="K13" s="66">
        <f t="shared" si="6"/>
        <v>16.666666666666668</v>
      </c>
      <c r="L13" s="67">
        <f t="shared" si="1"/>
        <v>266.66666666666669</v>
      </c>
      <c r="M13" s="68">
        <f t="shared" si="2"/>
        <v>3.2669062397909177E-2</v>
      </c>
      <c r="N13" s="46"/>
      <c r="O13" s="48"/>
      <c r="P13" s="47"/>
      <c r="Q13" s="46"/>
      <c r="R13" s="48"/>
      <c r="S13" s="47"/>
      <c r="T13" s="89"/>
    </row>
    <row r="14" spans="1:20" s="76" customFormat="1" ht="13.15" customHeight="1">
      <c r="C14" s="77"/>
      <c r="D14" s="78"/>
      <c r="E14" s="78"/>
      <c r="F14" s="78"/>
      <c r="G14" s="78"/>
      <c r="H14" s="78"/>
      <c r="I14" s="78"/>
      <c r="J14" s="79"/>
      <c r="K14" s="79"/>
      <c r="L14" s="80"/>
      <c r="M14" s="81"/>
      <c r="N14" s="82"/>
      <c r="O14" s="83"/>
      <c r="P14" s="84"/>
      <c r="Q14" s="82"/>
      <c r="R14" s="83"/>
      <c r="S14" s="84"/>
    </row>
    <row r="15" spans="1:20" ht="51" customHeight="1">
      <c r="C15" s="70" t="s">
        <v>167</v>
      </c>
      <c r="D15" s="64" t="s">
        <v>166</v>
      </c>
      <c r="E15" s="64" t="s">
        <v>78</v>
      </c>
      <c r="F15" s="64" t="s">
        <v>22</v>
      </c>
      <c r="G15" s="64" t="s">
        <v>26</v>
      </c>
      <c r="H15" s="65">
        <f>IF(G15="weekly",209,IF(G15="Daily",48,IF(G15="monthly",12,IF(G15="quarterly",4,IF(G15="annually",1,0)))))</f>
        <v>4</v>
      </c>
      <c r="I15" s="64">
        <v>4</v>
      </c>
      <c r="J15" s="66">
        <v>1000</v>
      </c>
      <c r="K15" s="66">
        <f>J15/60</f>
        <v>16.666666666666668</v>
      </c>
      <c r="L15" s="67">
        <f>K15*I15*H15</f>
        <v>266.66666666666669</v>
      </c>
      <c r="M15" s="68">
        <f t="shared" ref="M15:M20" si="7">L15/$L$56</f>
        <v>3.2669062397909177E-2</v>
      </c>
      <c r="N15" s="46"/>
      <c r="O15" s="48"/>
      <c r="P15" s="47"/>
      <c r="Q15" s="46"/>
      <c r="R15" s="48"/>
      <c r="S15" s="47"/>
    </row>
    <row r="16" spans="1:20" ht="45.6" customHeight="1">
      <c r="C16" s="70" t="s">
        <v>94</v>
      </c>
      <c r="D16" s="64" t="s">
        <v>87</v>
      </c>
      <c r="E16" s="64" t="s">
        <v>78</v>
      </c>
      <c r="F16" s="64" t="s">
        <v>22</v>
      </c>
      <c r="G16" s="64" t="s">
        <v>25</v>
      </c>
      <c r="H16" s="65">
        <f t="shared" si="5"/>
        <v>12</v>
      </c>
      <c r="I16" s="64">
        <v>4</v>
      </c>
      <c r="J16" s="66">
        <v>60</v>
      </c>
      <c r="K16" s="66">
        <f t="shared" si="6"/>
        <v>1</v>
      </c>
      <c r="L16" s="67">
        <f t="shared" si="1"/>
        <v>48</v>
      </c>
      <c r="M16" s="86">
        <f t="shared" si="7"/>
        <v>5.8804312316236519E-3</v>
      </c>
      <c r="N16" s="46"/>
      <c r="O16" s="48"/>
      <c r="P16" s="47"/>
      <c r="Q16" s="46"/>
      <c r="R16" s="48"/>
      <c r="S16" s="47"/>
    </row>
    <row r="17" spans="3:19" ht="48.6" customHeight="1">
      <c r="C17" s="70" t="s">
        <v>86</v>
      </c>
      <c r="D17" s="64" t="s">
        <v>168</v>
      </c>
      <c r="E17" s="64" t="s">
        <v>78</v>
      </c>
      <c r="F17" s="64" t="s">
        <v>22</v>
      </c>
      <c r="G17" s="64" t="s">
        <v>27</v>
      </c>
      <c r="H17" s="65">
        <f t="shared" si="5"/>
        <v>1</v>
      </c>
      <c r="I17" s="64">
        <v>2</v>
      </c>
      <c r="J17" s="66">
        <v>500</v>
      </c>
      <c r="K17" s="66">
        <f t="shared" si="6"/>
        <v>8.3333333333333339</v>
      </c>
      <c r="L17" s="67">
        <f t="shared" ref="L17" si="8">K17*I17*H17</f>
        <v>16.666666666666668</v>
      </c>
      <c r="M17" s="88">
        <f t="shared" si="7"/>
        <v>2.0418163998693235E-3</v>
      </c>
      <c r="N17" s="46"/>
      <c r="O17" s="48"/>
      <c r="P17" s="47"/>
      <c r="Q17" s="46"/>
      <c r="R17" s="48"/>
      <c r="S17" s="47"/>
    </row>
    <row r="18" spans="3:19" ht="48.6" customHeight="1">
      <c r="C18" s="70" t="s">
        <v>97</v>
      </c>
      <c r="D18" s="64" t="s">
        <v>75</v>
      </c>
      <c r="E18" s="64" t="s">
        <v>78</v>
      </c>
      <c r="F18" s="64" t="s">
        <v>22</v>
      </c>
      <c r="G18" s="64" t="s">
        <v>24</v>
      </c>
      <c r="H18" s="65">
        <f>IF(G18="weekly",209,IF(G18="Daily",48,IF(G18="monthly",12,IF(G18="quarterly",4,IF(G18="annually",1,0)))))</f>
        <v>209</v>
      </c>
      <c r="I18" s="64">
        <v>1</v>
      </c>
      <c r="J18" s="66">
        <v>400</v>
      </c>
      <c r="K18" s="66">
        <f>J18/60</f>
        <v>6.666666666666667</v>
      </c>
      <c r="L18" s="67">
        <f>K18*I18*H18</f>
        <v>1393.3333333333335</v>
      </c>
      <c r="M18" s="68">
        <f t="shared" si="7"/>
        <v>0.17069585102907545</v>
      </c>
      <c r="N18" s="46"/>
      <c r="O18" s="48"/>
      <c r="P18" s="47"/>
      <c r="Q18" s="46"/>
      <c r="R18" s="48"/>
      <c r="S18" s="47"/>
    </row>
    <row r="19" spans="3:19" ht="48.6" customHeight="1">
      <c r="C19" s="70" t="s">
        <v>70</v>
      </c>
      <c r="D19" s="72" t="s">
        <v>71</v>
      </c>
      <c r="E19" s="64" t="s">
        <v>78</v>
      </c>
      <c r="F19" s="64" t="s">
        <v>22</v>
      </c>
      <c r="G19" s="64" t="s">
        <v>27</v>
      </c>
      <c r="H19" s="65">
        <f>IF(G19="weekly",209,IF(G19="Daily",48,IF(G19="monthly",12,IF(G19="quarterly",4,IF(G19="annually",1,0)))))</f>
        <v>1</v>
      </c>
      <c r="I19" s="64">
        <v>7</v>
      </c>
      <c r="J19" s="66">
        <v>60</v>
      </c>
      <c r="K19" s="66">
        <f>J19/60</f>
        <v>1</v>
      </c>
      <c r="L19" s="67">
        <f>K19*I19*H19</f>
        <v>7</v>
      </c>
      <c r="M19" s="86">
        <f t="shared" si="7"/>
        <v>8.5756288794511585E-4</v>
      </c>
      <c r="N19" s="73"/>
      <c r="O19" s="74"/>
      <c r="P19" s="75"/>
      <c r="Q19" s="73"/>
      <c r="R19" s="74"/>
      <c r="S19" s="75"/>
    </row>
    <row r="20" spans="3:19" ht="48.6" customHeight="1">
      <c r="C20" s="70" t="s">
        <v>107</v>
      </c>
      <c r="D20" s="64" t="s">
        <v>88</v>
      </c>
      <c r="E20" s="64" t="s">
        <v>78</v>
      </c>
      <c r="F20" s="64" t="s">
        <v>22</v>
      </c>
      <c r="G20" s="64" t="s">
        <v>27</v>
      </c>
      <c r="H20" s="65">
        <f t="shared" si="5"/>
        <v>1</v>
      </c>
      <c r="I20" s="64">
        <v>2</v>
      </c>
      <c r="J20" s="66">
        <v>400</v>
      </c>
      <c r="K20" s="66">
        <f t="shared" si="6"/>
        <v>6.666666666666667</v>
      </c>
      <c r="L20" s="67">
        <f t="shared" ref="L20" si="9">K20*I20*H20</f>
        <v>13.333333333333334</v>
      </c>
      <c r="M20" s="88">
        <f t="shared" si="7"/>
        <v>1.6334531198954588E-3</v>
      </c>
      <c r="N20" s="46"/>
      <c r="O20" s="48"/>
      <c r="P20" s="47"/>
      <c r="Q20" s="46"/>
      <c r="R20" s="48"/>
      <c r="S20" s="47"/>
    </row>
    <row r="21" spans="3:19" s="76" customFormat="1" ht="13.15" customHeight="1">
      <c r="C21" s="77"/>
      <c r="D21" s="78"/>
      <c r="E21" s="78"/>
      <c r="F21" s="78"/>
      <c r="G21" s="78"/>
      <c r="H21" s="78"/>
      <c r="I21" s="78"/>
      <c r="J21" s="79"/>
      <c r="K21" s="79"/>
      <c r="L21" s="80"/>
      <c r="M21" s="81"/>
      <c r="N21" s="82"/>
      <c r="O21" s="83"/>
      <c r="P21" s="84"/>
      <c r="Q21" s="82"/>
      <c r="R21" s="83"/>
      <c r="S21" s="84"/>
    </row>
    <row r="22" spans="3:19" ht="37.15" customHeight="1">
      <c r="C22" s="64" t="s">
        <v>61</v>
      </c>
      <c r="D22" s="64" t="s">
        <v>169</v>
      </c>
      <c r="E22" s="64" t="s">
        <v>67</v>
      </c>
      <c r="F22" s="64" t="s">
        <v>22</v>
      </c>
      <c r="G22" s="64" t="s">
        <v>24</v>
      </c>
      <c r="H22" s="65">
        <f t="shared" si="5"/>
        <v>209</v>
      </c>
      <c r="I22" s="64">
        <v>1</v>
      </c>
      <c r="J22" s="66">
        <v>60</v>
      </c>
      <c r="K22" s="66">
        <f t="shared" ref="K22:K28" si="10">J22/60</f>
        <v>1</v>
      </c>
      <c r="L22" s="67">
        <f>K22*I22*H22</f>
        <v>209</v>
      </c>
      <c r="M22" s="68">
        <f t="shared" ref="M22:M31" si="11">L22/$L$56</f>
        <v>2.5604377654361316E-2</v>
      </c>
      <c r="N22" s="46"/>
      <c r="O22" s="48">
        <f>N22/J22</f>
        <v>0</v>
      </c>
      <c r="P22" s="47">
        <f>O22*L22</f>
        <v>0</v>
      </c>
      <c r="Q22" s="46"/>
      <c r="R22" s="48">
        <f>Q22/J22</f>
        <v>0</v>
      </c>
      <c r="S22" s="47">
        <f>R22*L22</f>
        <v>0</v>
      </c>
    </row>
    <row r="23" spans="3:19" ht="37.15" customHeight="1">
      <c r="C23" s="70" t="s">
        <v>53</v>
      </c>
      <c r="D23" s="64" t="s">
        <v>52</v>
      </c>
      <c r="E23" s="64" t="s">
        <v>67</v>
      </c>
      <c r="F23" s="64" t="s">
        <v>22</v>
      </c>
      <c r="G23" s="64" t="s">
        <v>25</v>
      </c>
      <c r="H23" s="65">
        <f t="shared" ref="H23:H29" si="12">IF(G23="weekly",209,IF(G23="Daily",48,IF(G23="monthly",12,IF(G23="quarterly",4,IF(G23="annually",1,0)))))</f>
        <v>12</v>
      </c>
      <c r="I23" s="64">
        <v>3</v>
      </c>
      <c r="J23" s="66">
        <v>30</v>
      </c>
      <c r="K23" s="66">
        <f t="shared" si="10"/>
        <v>0.5</v>
      </c>
      <c r="L23" s="67">
        <f>K23*I23*H23</f>
        <v>18</v>
      </c>
      <c r="M23" s="68">
        <f t="shared" si="11"/>
        <v>2.2051617118588693E-3</v>
      </c>
      <c r="N23" s="46"/>
      <c r="O23" s="48">
        <f t="shared" ref="O23:O29" si="13">N23/J23</f>
        <v>0</v>
      </c>
      <c r="P23" s="47">
        <f>O23*L23</f>
        <v>0</v>
      </c>
      <c r="Q23" s="46"/>
      <c r="R23" s="48">
        <f t="shared" ref="R23:R29" si="14">Q23/J23</f>
        <v>0</v>
      </c>
      <c r="S23" s="47">
        <f>R23*L23</f>
        <v>0</v>
      </c>
    </row>
    <row r="24" spans="3:19" ht="37.15" customHeight="1">
      <c r="C24" s="70" t="s">
        <v>81</v>
      </c>
      <c r="D24" s="64" t="s">
        <v>80</v>
      </c>
      <c r="E24" s="64" t="s">
        <v>67</v>
      </c>
      <c r="F24" s="64" t="s">
        <v>22</v>
      </c>
      <c r="G24" s="64" t="s">
        <v>24</v>
      </c>
      <c r="H24" s="65">
        <f t="shared" ref="H24" si="15">IF(G24="weekly",209,IF(G24="Daily",48,IF(G24="monthly",12,IF(G24="quarterly",4,IF(G24="annually",1,0)))))</f>
        <v>209</v>
      </c>
      <c r="I24" s="64">
        <v>2</v>
      </c>
      <c r="J24" s="66">
        <v>30</v>
      </c>
      <c r="K24" s="66">
        <f t="shared" ref="K24" si="16">J24/60</f>
        <v>0.5</v>
      </c>
      <c r="L24" s="67">
        <f>K24*I24*H24</f>
        <v>209</v>
      </c>
      <c r="M24" s="68">
        <f t="shared" si="11"/>
        <v>2.5604377654361316E-2</v>
      </c>
      <c r="N24" s="46"/>
      <c r="O24" s="48"/>
      <c r="P24" s="47"/>
      <c r="Q24" s="46"/>
      <c r="R24" s="48"/>
      <c r="S24" s="47"/>
    </row>
    <row r="25" spans="3:19" ht="37.15" customHeight="1">
      <c r="C25" s="70" t="s">
        <v>58</v>
      </c>
      <c r="D25" s="64" t="s">
        <v>54</v>
      </c>
      <c r="E25" s="64" t="s">
        <v>67</v>
      </c>
      <c r="F25" s="64" t="s">
        <v>22</v>
      </c>
      <c r="G25" s="64" t="s">
        <v>23</v>
      </c>
      <c r="H25" s="65">
        <f t="shared" si="12"/>
        <v>48</v>
      </c>
      <c r="I25" s="64">
        <v>1</v>
      </c>
      <c r="J25" s="66">
        <v>250</v>
      </c>
      <c r="K25" s="66">
        <f t="shared" si="10"/>
        <v>4.166666666666667</v>
      </c>
      <c r="L25" s="67">
        <f t="shared" ref="L25:L29" si="17">K25*I25*H25</f>
        <v>200</v>
      </c>
      <c r="M25" s="68">
        <f t="shared" si="11"/>
        <v>2.4501796798431882E-2</v>
      </c>
      <c r="N25" s="68">
        <f t="shared" ref="N25:S25" si="18">M25/$L$56</f>
        <v>3.0016902317582341E-6</v>
      </c>
      <c r="O25" s="68">
        <f t="shared" si="18"/>
        <v>3.6773402055189077E-10</v>
      </c>
      <c r="P25" s="68">
        <f t="shared" si="18"/>
        <v>4.5050721237164005E-14</v>
      </c>
      <c r="Q25" s="68">
        <f t="shared" si="18"/>
        <v>5.5191180868789608E-18</v>
      </c>
      <c r="R25" s="68">
        <f t="shared" si="18"/>
        <v>6.7614154935629206E-22</v>
      </c>
      <c r="S25" s="68">
        <f t="shared" si="18"/>
        <v>8.2833414246523846E-26</v>
      </c>
    </row>
    <row r="26" spans="3:19" ht="37.15" customHeight="1">
      <c r="C26" s="70" t="s">
        <v>59</v>
      </c>
      <c r="D26" s="64" t="s">
        <v>62</v>
      </c>
      <c r="E26" s="64" t="s">
        <v>67</v>
      </c>
      <c r="F26" s="64" t="s">
        <v>22</v>
      </c>
      <c r="G26" s="64" t="s">
        <v>23</v>
      </c>
      <c r="H26" s="65">
        <f t="shared" si="12"/>
        <v>48</v>
      </c>
      <c r="I26" s="64">
        <v>3</v>
      </c>
      <c r="J26" s="66">
        <v>60</v>
      </c>
      <c r="K26" s="66">
        <f t="shared" si="10"/>
        <v>1</v>
      </c>
      <c r="L26" s="67">
        <f t="shared" si="17"/>
        <v>144</v>
      </c>
      <c r="M26" s="68">
        <f t="shared" si="11"/>
        <v>1.7641293694870955E-2</v>
      </c>
      <c r="N26" s="46"/>
      <c r="O26" s="48"/>
      <c r="P26" s="47"/>
      <c r="Q26" s="46"/>
      <c r="R26" s="48"/>
      <c r="S26" s="47"/>
    </row>
    <row r="27" spans="3:19" ht="37.15" customHeight="1">
      <c r="C27" s="70" t="s">
        <v>60</v>
      </c>
      <c r="D27" s="64" t="s">
        <v>63</v>
      </c>
      <c r="E27" s="64" t="s">
        <v>67</v>
      </c>
      <c r="F27" s="64" t="s">
        <v>22</v>
      </c>
      <c r="G27" s="64" t="s">
        <v>23</v>
      </c>
      <c r="H27" s="65">
        <f t="shared" si="12"/>
        <v>48</v>
      </c>
      <c r="I27" s="64">
        <v>1</v>
      </c>
      <c r="J27" s="66">
        <v>60</v>
      </c>
      <c r="K27" s="66">
        <f t="shared" si="10"/>
        <v>1</v>
      </c>
      <c r="L27" s="67">
        <f t="shared" si="17"/>
        <v>48</v>
      </c>
      <c r="M27" s="68">
        <f t="shared" si="11"/>
        <v>5.8804312316236519E-3</v>
      </c>
      <c r="N27" s="46"/>
      <c r="O27" s="48"/>
      <c r="P27" s="47"/>
      <c r="Q27" s="46"/>
      <c r="R27" s="48"/>
      <c r="S27" s="47"/>
    </row>
    <row r="28" spans="3:19" ht="37.15" customHeight="1">
      <c r="C28" s="70" t="s">
        <v>55</v>
      </c>
      <c r="D28" s="64" t="s">
        <v>56</v>
      </c>
      <c r="E28" s="64" t="s">
        <v>67</v>
      </c>
      <c r="F28" s="64" t="s">
        <v>22</v>
      </c>
      <c r="G28" s="64" t="s">
        <v>23</v>
      </c>
      <c r="H28" s="65">
        <f t="shared" si="12"/>
        <v>48</v>
      </c>
      <c r="I28" s="64">
        <v>1</v>
      </c>
      <c r="J28" s="66">
        <v>30</v>
      </c>
      <c r="K28" s="66">
        <f t="shared" si="10"/>
        <v>0.5</v>
      </c>
      <c r="L28" s="67">
        <f t="shared" si="17"/>
        <v>24</v>
      </c>
      <c r="M28" s="68">
        <f t="shared" si="11"/>
        <v>2.9402156158118259E-3</v>
      </c>
      <c r="N28" s="46"/>
      <c r="O28" s="48">
        <f t="shared" si="13"/>
        <v>0</v>
      </c>
      <c r="P28" s="47"/>
      <c r="Q28" s="46"/>
      <c r="R28" s="48">
        <f t="shared" si="14"/>
        <v>0</v>
      </c>
      <c r="S28" s="47"/>
    </row>
    <row r="29" spans="3:19" ht="37.15" customHeight="1">
      <c r="C29" s="70" t="s">
        <v>57</v>
      </c>
      <c r="D29" s="64" t="s">
        <v>170</v>
      </c>
      <c r="E29" s="64" t="s">
        <v>67</v>
      </c>
      <c r="F29" s="64" t="s">
        <v>22</v>
      </c>
      <c r="G29" s="64" t="s">
        <v>24</v>
      </c>
      <c r="H29" s="65">
        <f t="shared" si="12"/>
        <v>209</v>
      </c>
      <c r="I29" s="64">
        <v>3</v>
      </c>
      <c r="J29" s="66">
        <v>60</v>
      </c>
      <c r="K29" s="66">
        <f>J29/60</f>
        <v>1</v>
      </c>
      <c r="L29" s="67">
        <f t="shared" si="17"/>
        <v>627</v>
      </c>
      <c r="M29" s="68">
        <f t="shared" si="11"/>
        <v>7.6813132963083952E-2</v>
      </c>
      <c r="N29" s="46"/>
      <c r="O29" s="48">
        <f t="shared" si="13"/>
        <v>0</v>
      </c>
      <c r="P29" s="47"/>
      <c r="Q29" s="46"/>
      <c r="R29" s="48">
        <f t="shared" si="14"/>
        <v>0</v>
      </c>
      <c r="S29" s="47"/>
    </row>
    <row r="30" spans="3:19" ht="37.15" customHeight="1">
      <c r="C30" s="71" t="s">
        <v>65</v>
      </c>
      <c r="D30" s="72" t="s">
        <v>66</v>
      </c>
      <c r="E30" s="64" t="s">
        <v>67</v>
      </c>
      <c r="F30" s="64" t="s">
        <v>22</v>
      </c>
      <c r="G30" s="64" t="s">
        <v>24</v>
      </c>
      <c r="H30" s="65">
        <f t="shared" ref="H30" si="19">IF(G30="weekly",209,IF(G30="Daily",48,IF(G30="monthly",12,IF(G30="quarterly",4,IF(G30="annually",1,0)))))</f>
        <v>209</v>
      </c>
      <c r="I30" s="64">
        <v>1</v>
      </c>
      <c r="J30" s="66">
        <v>60</v>
      </c>
      <c r="K30" s="66">
        <f>J30/60</f>
        <v>1</v>
      </c>
      <c r="L30" s="67">
        <f t="shared" ref="L30" si="20">K30*I30*H30</f>
        <v>209</v>
      </c>
      <c r="M30" s="68">
        <f t="shared" si="11"/>
        <v>2.5604377654361316E-2</v>
      </c>
      <c r="N30" s="46"/>
      <c r="O30" s="48"/>
      <c r="P30" s="47"/>
      <c r="Q30" s="46"/>
      <c r="R30" s="48"/>
      <c r="S30" s="47"/>
    </row>
    <row r="31" spans="3:19" ht="37.15" customHeight="1">
      <c r="C31" s="71" t="s">
        <v>171</v>
      </c>
      <c r="D31" s="72" t="s">
        <v>64</v>
      </c>
      <c r="E31" s="64" t="s">
        <v>67</v>
      </c>
      <c r="F31" s="64" t="s">
        <v>22</v>
      </c>
      <c r="G31" s="64" t="s">
        <v>24</v>
      </c>
      <c r="H31" s="65">
        <f t="shared" ref="H31" si="21">IF(G31="weekly",209,IF(G31="Daily",48,IF(G31="monthly",12,IF(G31="quarterly",4,IF(G31="annually",1,0)))))</f>
        <v>209</v>
      </c>
      <c r="I31" s="64">
        <v>1</v>
      </c>
      <c r="J31" s="66">
        <v>60</v>
      </c>
      <c r="K31" s="66">
        <f>J31/60</f>
        <v>1</v>
      </c>
      <c r="L31" s="67">
        <f t="shared" ref="L31" si="22">K31*I31*H31</f>
        <v>209</v>
      </c>
      <c r="M31" s="68">
        <f t="shared" si="11"/>
        <v>2.5604377654361316E-2</v>
      </c>
      <c r="N31" s="46"/>
      <c r="O31" s="48"/>
      <c r="P31" s="47"/>
      <c r="Q31" s="46"/>
      <c r="R31" s="48"/>
      <c r="S31" s="47"/>
    </row>
    <row r="32" spans="3:19" s="76" customFormat="1" ht="13.15" customHeight="1">
      <c r="C32" s="77"/>
      <c r="D32" s="78"/>
      <c r="E32" s="78"/>
      <c r="F32" s="78"/>
      <c r="G32" s="78"/>
      <c r="H32" s="78"/>
      <c r="I32" s="78"/>
      <c r="J32" s="79"/>
      <c r="K32" s="79"/>
      <c r="L32" s="80"/>
      <c r="M32" s="81"/>
      <c r="N32" s="82"/>
      <c r="O32" s="83"/>
      <c r="P32" s="84"/>
      <c r="Q32" s="82"/>
      <c r="R32" s="83"/>
      <c r="S32" s="84"/>
    </row>
    <row r="33" spans="3:19" ht="44.45" customHeight="1">
      <c r="C33" s="70" t="s">
        <v>172</v>
      </c>
      <c r="D33" s="64" t="s">
        <v>173</v>
      </c>
      <c r="E33" s="64" t="s">
        <v>68</v>
      </c>
      <c r="F33" s="64" t="s">
        <v>22</v>
      </c>
      <c r="G33" s="64" t="s">
        <v>27</v>
      </c>
      <c r="H33" s="65">
        <f>IF(G33="weekly",209,IF(G33="Daily",48,IF(G33="monthly",12,IF(G33="quarterly",4,IF(G33="annually",1,0)))))</f>
        <v>1</v>
      </c>
      <c r="I33" s="64">
        <v>1</v>
      </c>
      <c r="J33" s="66">
        <v>1000</v>
      </c>
      <c r="K33" s="66">
        <f>J33/60</f>
        <v>16.666666666666668</v>
      </c>
      <c r="L33" s="67">
        <f>K33*I33*H33</f>
        <v>16.666666666666668</v>
      </c>
      <c r="M33" s="86">
        <f t="shared" ref="M33:M39" si="23">L33/$L$56</f>
        <v>2.0418163998693235E-3</v>
      </c>
      <c r="N33" s="73"/>
      <c r="O33" s="74"/>
      <c r="P33" s="75"/>
      <c r="Q33" s="73"/>
      <c r="R33" s="74"/>
      <c r="S33" s="75"/>
    </row>
    <row r="34" spans="3:19" ht="44.45" customHeight="1">
      <c r="C34" s="70" t="s">
        <v>158</v>
      </c>
      <c r="D34" s="72" t="s">
        <v>69</v>
      </c>
      <c r="E34" s="64" t="s">
        <v>68</v>
      </c>
      <c r="F34" s="64" t="s">
        <v>22</v>
      </c>
      <c r="G34" s="64" t="s">
        <v>26</v>
      </c>
      <c r="H34" s="65">
        <f>IF(G34="weekly",209,IF(G34="Daily",48,IF(G34="monthly",12,IF(G34="quarterly",4,IF(G34="annually",1,0)))))</f>
        <v>4</v>
      </c>
      <c r="I34" s="64">
        <v>4</v>
      </c>
      <c r="J34" s="66">
        <v>1000</v>
      </c>
      <c r="K34" s="66">
        <f>J34/60</f>
        <v>16.666666666666668</v>
      </c>
      <c r="L34" s="67">
        <f>K34*I34*H34</f>
        <v>266.66666666666669</v>
      </c>
      <c r="M34" s="68">
        <f t="shared" si="23"/>
        <v>3.2669062397909177E-2</v>
      </c>
      <c r="N34" s="73"/>
      <c r="O34" s="74"/>
      <c r="P34" s="75"/>
      <c r="Q34" s="73"/>
      <c r="R34" s="74"/>
      <c r="S34" s="75"/>
    </row>
    <row r="35" spans="3:19" ht="44.45" customHeight="1">
      <c r="C35" s="70" t="s">
        <v>103</v>
      </c>
      <c r="D35" s="72" t="s">
        <v>102</v>
      </c>
      <c r="E35" s="64" t="s">
        <v>68</v>
      </c>
      <c r="F35" s="64" t="s">
        <v>22</v>
      </c>
      <c r="G35" s="64" t="s">
        <v>26</v>
      </c>
      <c r="H35" s="65">
        <f>IF(G35="weekly",209,IF(G35="Daily",48,IF(G35="monthly",12,IF(G35="quarterly",4,IF(G35="annually",1,0)))))</f>
        <v>4</v>
      </c>
      <c r="I35" s="64">
        <v>4</v>
      </c>
      <c r="J35" s="66">
        <v>1000</v>
      </c>
      <c r="K35" s="66">
        <f>J35/60</f>
        <v>16.666666666666668</v>
      </c>
      <c r="L35" s="67">
        <f>K35*I35*H35</f>
        <v>266.66666666666669</v>
      </c>
      <c r="M35" s="86">
        <f t="shared" si="23"/>
        <v>3.2669062397909177E-2</v>
      </c>
      <c r="N35" s="73"/>
      <c r="O35" s="74"/>
      <c r="P35" s="75"/>
      <c r="Q35" s="73"/>
      <c r="R35" s="74"/>
      <c r="S35" s="75"/>
    </row>
    <row r="36" spans="3:19" ht="44.45" customHeight="1">
      <c r="C36" s="70" t="s">
        <v>105</v>
      </c>
      <c r="D36" s="72" t="s">
        <v>106</v>
      </c>
      <c r="E36" s="64" t="s">
        <v>68</v>
      </c>
      <c r="F36" s="64" t="s">
        <v>22</v>
      </c>
      <c r="G36" s="64" t="s">
        <v>26</v>
      </c>
      <c r="H36" s="65">
        <f>IF(G36="weekly",209,IF(G36="Daily",48,IF(G36="monthly",12,IF(G36="quarterly",4,IF(G36="annually",1,0)))))</f>
        <v>4</v>
      </c>
      <c r="I36" s="64">
        <v>2</v>
      </c>
      <c r="J36" s="66">
        <v>1000</v>
      </c>
      <c r="K36" s="66">
        <f>J36/60</f>
        <v>16.666666666666668</v>
      </c>
      <c r="L36" s="67">
        <f>K36*I36*H36</f>
        <v>133.33333333333334</v>
      </c>
      <c r="M36" s="88">
        <f t="shared" si="23"/>
        <v>1.6334531198954588E-2</v>
      </c>
      <c r="N36" s="73"/>
      <c r="O36" s="74"/>
      <c r="P36" s="75"/>
      <c r="Q36" s="73"/>
      <c r="R36" s="74"/>
      <c r="S36" s="75"/>
    </row>
    <row r="37" spans="3:19" ht="61.15" customHeight="1">
      <c r="C37" s="70" t="s">
        <v>104</v>
      </c>
      <c r="D37" s="72" t="s">
        <v>174</v>
      </c>
      <c r="E37" s="64" t="s">
        <v>68</v>
      </c>
      <c r="F37" s="64" t="s">
        <v>22</v>
      </c>
      <c r="G37" s="64" t="s">
        <v>26</v>
      </c>
      <c r="H37" s="65">
        <f t="shared" ref="H37" si="24">IF(G37="weekly",209,IF(G37="Daily",48,IF(G37="monthly",12,IF(G37="quarterly",4,IF(G37="annually",1,0)))))</f>
        <v>4</v>
      </c>
      <c r="I37" s="64">
        <v>4</v>
      </c>
      <c r="J37" s="66">
        <v>1000</v>
      </c>
      <c r="K37" s="66">
        <f t="shared" ref="K37" si="25">J37/60</f>
        <v>16.666666666666668</v>
      </c>
      <c r="L37" s="67">
        <f t="shared" ref="L37" si="26">K37*I37*H37</f>
        <v>266.66666666666669</v>
      </c>
      <c r="M37" s="68">
        <f t="shared" si="23"/>
        <v>3.2669062397909177E-2</v>
      </c>
      <c r="N37" s="73"/>
      <c r="O37" s="74"/>
      <c r="P37" s="75"/>
      <c r="Q37" s="73"/>
      <c r="R37" s="74"/>
      <c r="S37" s="75"/>
    </row>
    <row r="38" spans="3:19" ht="44.45" customHeight="1">
      <c r="C38" s="70" t="s">
        <v>82</v>
      </c>
      <c r="D38" s="64" t="s">
        <v>83</v>
      </c>
      <c r="E38" s="64" t="s">
        <v>68</v>
      </c>
      <c r="F38" s="64" t="s">
        <v>22</v>
      </c>
      <c r="G38" s="64" t="s">
        <v>26</v>
      </c>
      <c r="H38" s="65">
        <f>IF(G38="weekly",209,IF(G38="Daily",48,IF(G38="monthly",12,IF(G38="quarterly",4,IF(G38="annually",1,0)))))</f>
        <v>4</v>
      </c>
      <c r="I38" s="64">
        <v>1</v>
      </c>
      <c r="J38" s="66">
        <v>1000</v>
      </c>
      <c r="K38" s="66">
        <f>J38/60</f>
        <v>16.666666666666668</v>
      </c>
      <c r="L38" s="67">
        <f t="shared" ref="L38" si="27">K38*I38*H38</f>
        <v>66.666666666666671</v>
      </c>
      <c r="M38" s="68">
        <f t="shared" si="23"/>
        <v>8.1672655994772941E-3</v>
      </c>
      <c r="N38" s="46"/>
      <c r="O38" s="48"/>
      <c r="P38" s="47"/>
      <c r="Q38" s="46"/>
      <c r="R38" s="48"/>
      <c r="S38" s="47"/>
    </row>
    <row r="39" spans="3:19" ht="44.45" customHeight="1">
      <c r="C39" s="70" t="s">
        <v>84</v>
      </c>
      <c r="D39" s="64" t="s">
        <v>85</v>
      </c>
      <c r="E39" s="64" t="s">
        <v>68</v>
      </c>
      <c r="F39" s="64" t="s">
        <v>22</v>
      </c>
      <c r="G39" s="64" t="s">
        <v>25</v>
      </c>
      <c r="H39" s="65">
        <f>IF(G39="weekly",209,IF(G39="Daily",48,IF(G39="monthly",12,IF(G39="quarterly",4,IF(G39="annually",1,0)))))</f>
        <v>12</v>
      </c>
      <c r="I39" s="64">
        <v>1</v>
      </c>
      <c r="J39" s="66">
        <v>400</v>
      </c>
      <c r="K39" s="66">
        <f>J39/60</f>
        <v>6.666666666666667</v>
      </c>
      <c r="L39" s="67">
        <f t="shared" ref="L39" si="28">K39*I39*H39</f>
        <v>80</v>
      </c>
      <c r="M39" s="68">
        <f t="shared" si="23"/>
        <v>9.8007187193727523E-3</v>
      </c>
      <c r="N39" s="46"/>
      <c r="O39" s="48"/>
      <c r="P39" s="47"/>
      <c r="Q39" s="46"/>
      <c r="R39" s="48"/>
      <c r="S39" s="47"/>
    </row>
    <row r="40" spans="3:19" s="76" customFormat="1" ht="13.15" customHeight="1">
      <c r="C40" s="77"/>
      <c r="D40" s="78"/>
      <c r="E40" s="78"/>
      <c r="F40" s="78"/>
      <c r="G40" s="78"/>
      <c r="H40" s="78"/>
      <c r="I40" s="78"/>
      <c r="J40" s="79"/>
      <c r="K40" s="79"/>
      <c r="L40" s="80"/>
      <c r="M40" s="81"/>
      <c r="N40" s="82"/>
      <c r="O40" s="83"/>
      <c r="P40" s="84"/>
      <c r="Q40" s="82"/>
      <c r="R40" s="83"/>
      <c r="S40" s="84"/>
    </row>
    <row r="41" spans="3:19" ht="44.45" customHeight="1">
      <c r="C41" s="70" t="s">
        <v>151</v>
      </c>
      <c r="D41" s="72" t="s">
        <v>175</v>
      </c>
      <c r="E41" s="64" t="s">
        <v>154</v>
      </c>
      <c r="F41" s="64" t="s">
        <v>22</v>
      </c>
      <c r="G41" s="64" t="s">
        <v>23</v>
      </c>
      <c r="H41" s="65">
        <f>IF(G41="weekly",209,IF(G41="Daily",48,IF(G41="monthly",12,IF(G41="quarterly",4,IF(G41="annually",1,0)))))</f>
        <v>48</v>
      </c>
      <c r="I41" s="64">
        <v>1</v>
      </c>
      <c r="J41" s="66">
        <v>200</v>
      </c>
      <c r="K41" s="66">
        <f>J41/60</f>
        <v>3.3333333333333335</v>
      </c>
      <c r="L41" s="67">
        <f>K41*I41*H41</f>
        <v>160</v>
      </c>
      <c r="M41" s="68">
        <f>L41/$L$56</f>
        <v>1.9601437438745505E-2</v>
      </c>
      <c r="N41" s="73"/>
      <c r="O41" s="74"/>
      <c r="P41" s="75"/>
      <c r="Q41" s="73"/>
      <c r="R41" s="74"/>
      <c r="S41" s="75"/>
    </row>
    <row r="42" spans="3:19" ht="44.45" customHeight="1">
      <c r="C42" s="70" t="s">
        <v>155</v>
      </c>
      <c r="D42" s="64" t="s">
        <v>156</v>
      </c>
      <c r="E42" s="64" t="s">
        <v>154</v>
      </c>
      <c r="F42" s="64" t="s">
        <v>22</v>
      </c>
      <c r="G42" s="64" t="s">
        <v>27</v>
      </c>
      <c r="H42" s="65">
        <f>IF(G42="weekly",209,IF(G42="Daily",48,IF(G42="monthly",12,IF(G42="quarterly",4,IF(G42="annually",1,0)))))</f>
        <v>1</v>
      </c>
      <c r="I42" s="64">
        <v>1</v>
      </c>
      <c r="J42" s="66">
        <v>1000</v>
      </c>
      <c r="K42" s="66">
        <f>J42/60</f>
        <v>16.666666666666668</v>
      </c>
      <c r="L42" s="67">
        <f>K42*I42*H42</f>
        <v>16.666666666666668</v>
      </c>
      <c r="M42" s="68">
        <f>L42/$L$56</f>
        <v>2.0418163998693235E-3</v>
      </c>
      <c r="N42" s="46"/>
      <c r="O42" s="48"/>
      <c r="P42" s="47"/>
      <c r="Q42" s="46"/>
      <c r="R42" s="48"/>
      <c r="S42" s="47"/>
    </row>
    <row r="43" spans="3:19" ht="44.45" customHeight="1">
      <c r="C43" s="70" t="s">
        <v>152</v>
      </c>
      <c r="D43" s="64" t="s">
        <v>153</v>
      </c>
      <c r="E43" s="64" t="s">
        <v>154</v>
      </c>
      <c r="F43" s="64" t="s">
        <v>22</v>
      </c>
      <c r="G43" s="64" t="s">
        <v>25</v>
      </c>
      <c r="H43" s="65">
        <f>IF(G43="weekly",209,IF(G43="Daily",48,IF(G43="monthly",12,IF(G43="quarterly",4,IF(G43="annually",1,0)))))</f>
        <v>12</v>
      </c>
      <c r="I43" s="64">
        <v>4</v>
      </c>
      <c r="J43" s="66">
        <v>300</v>
      </c>
      <c r="K43" s="66">
        <f>J43/60</f>
        <v>5</v>
      </c>
      <c r="L43" s="67">
        <f>K43*I43*H43</f>
        <v>240</v>
      </c>
      <c r="M43" s="68">
        <f>L43/$L$56</f>
        <v>2.9402156158118257E-2</v>
      </c>
      <c r="N43" s="46"/>
      <c r="O43" s="48"/>
      <c r="P43" s="47"/>
      <c r="Q43" s="46"/>
      <c r="R43" s="48"/>
      <c r="S43" s="47"/>
    </row>
    <row r="44" spans="3:19" ht="44.45" customHeight="1">
      <c r="C44" s="70" t="s">
        <v>176</v>
      </c>
      <c r="D44" s="72" t="s">
        <v>95</v>
      </c>
      <c r="E44" s="64" t="s">
        <v>154</v>
      </c>
      <c r="F44" s="64" t="s">
        <v>22</v>
      </c>
      <c r="G44" s="64" t="s">
        <v>25</v>
      </c>
      <c r="H44" s="65">
        <f t="shared" ref="H44" si="29">IF(G44="weekly",209,IF(G44="Daily",48,IF(G44="monthly",12,IF(G44="quarterly",4,IF(G44="annually",1,0)))))</f>
        <v>12</v>
      </c>
      <c r="I44" s="64">
        <v>4</v>
      </c>
      <c r="J44" s="66">
        <v>250</v>
      </c>
      <c r="K44" s="66">
        <f t="shared" ref="K44" si="30">J44/60</f>
        <v>4.166666666666667</v>
      </c>
      <c r="L44" s="67">
        <f t="shared" ref="L44" si="31">K44*I44*H44</f>
        <v>200</v>
      </c>
      <c r="M44" s="68">
        <f t="shared" ref="M44" si="32">L44/$L$56</f>
        <v>2.4501796798431882E-2</v>
      </c>
      <c r="N44" s="73"/>
      <c r="O44" s="74"/>
      <c r="P44" s="75"/>
      <c r="Q44" s="73"/>
      <c r="R44" s="74"/>
      <c r="S44" s="75"/>
    </row>
    <row r="45" spans="3:19" ht="44.45" customHeight="1">
      <c r="C45" s="70" t="s">
        <v>92</v>
      </c>
      <c r="D45" s="64" t="s">
        <v>93</v>
      </c>
      <c r="E45" s="64" t="s">
        <v>154</v>
      </c>
      <c r="F45" s="64" t="s">
        <v>22</v>
      </c>
      <c r="G45" s="64" t="s">
        <v>25</v>
      </c>
      <c r="H45" s="65">
        <f t="shared" ref="H45" si="33">IF(G45="weekly",209,IF(G45="Daily",48,IF(G45="monthly",12,IF(G45="quarterly",4,IF(G45="annually",1,0)))))</f>
        <v>12</v>
      </c>
      <c r="I45" s="64">
        <v>4</v>
      </c>
      <c r="J45" s="66">
        <v>250</v>
      </c>
      <c r="K45" s="66">
        <f t="shared" ref="K45" si="34">J45/60</f>
        <v>4.166666666666667</v>
      </c>
      <c r="L45" s="67">
        <f t="shared" ref="L45" si="35">K45*I45*H45</f>
        <v>200</v>
      </c>
      <c r="M45" s="68">
        <f t="shared" ref="M45" si="36">L45/$L$56</f>
        <v>2.4501796798431882E-2</v>
      </c>
      <c r="N45" s="46"/>
      <c r="O45" s="48"/>
      <c r="P45" s="47"/>
      <c r="Q45" s="46"/>
      <c r="R45" s="48"/>
      <c r="S45" s="47"/>
    </row>
    <row r="46" spans="3:19" ht="44.45" customHeight="1">
      <c r="C46" s="70" t="s">
        <v>89</v>
      </c>
      <c r="D46" s="64" t="s">
        <v>91</v>
      </c>
      <c r="E46" s="64" t="s">
        <v>154</v>
      </c>
      <c r="F46" s="64" t="s">
        <v>22</v>
      </c>
      <c r="G46" s="64" t="s">
        <v>25</v>
      </c>
      <c r="H46" s="65">
        <f t="shared" ref="H46" si="37">IF(G46="weekly",209,IF(G46="Daily",48,IF(G46="monthly",12,IF(G46="quarterly",4,IF(G46="annually",1,0)))))</f>
        <v>12</v>
      </c>
      <c r="I46" s="64">
        <v>4</v>
      </c>
      <c r="J46" s="66">
        <v>250</v>
      </c>
      <c r="K46" s="66">
        <f t="shared" ref="K46" si="38">J46/60</f>
        <v>4.166666666666667</v>
      </c>
      <c r="L46" s="67">
        <f t="shared" ref="L46" si="39">K46*I46*H46</f>
        <v>200</v>
      </c>
      <c r="M46" s="68">
        <f t="shared" ref="M46" si="40">L46/$L$56</f>
        <v>2.4501796798431882E-2</v>
      </c>
      <c r="N46" s="46"/>
      <c r="O46" s="48"/>
      <c r="P46" s="47"/>
      <c r="Q46" s="46"/>
      <c r="R46" s="48"/>
      <c r="S46" s="47"/>
    </row>
    <row r="47" spans="3:19" ht="44.45" customHeight="1">
      <c r="C47" s="70" t="s">
        <v>90</v>
      </c>
      <c r="D47" s="72" t="s">
        <v>96</v>
      </c>
      <c r="E47" s="64" t="s">
        <v>154</v>
      </c>
      <c r="F47" s="64" t="s">
        <v>22</v>
      </c>
      <c r="G47" s="64" t="s">
        <v>25</v>
      </c>
      <c r="H47" s="65">
        <f t="shared" ref="H47" si="41">IF(G47="weekly",209,IF(G47="Daily",48,IF(G47="monthly",12,IF(G47="quarterly",4,IF(G47="annually",1,0)))))</f>
        <v>12</v>
      </c>
      <c r="I47" s="64">
        <v>4</v>
      </c>
      <c r="J47" s="66">
        <v>400</v>
      </c>
      <c r="K47" s="66">
        <f t="shared" ref="K47" si="42">J47/60</f>
        <v>6.666666666666667</v>
      </c>
      <c r="L47" s="67">
        <f t="shared" ref="L47" si="43">K47*I47*H47</f>
        <v>320</v>
      </c>
      <c r="M47" s="68">
        <f t="shared" ref="M47" si="44">L47/$L$56</f>
        <v>3.9202874877491009E-2</v>
      </c>
      <c r="N47" s="73"/>
      <c r="O47" s="74"/>
      <c r="P47" s="75"/>
      <c r="Q47" s="73"/>
      <c r="R47" s="74"/>
      <c r="S47" s="75"/>
    </row>
    <row r="48" spans="3:19" ht="44.45" customHeight="1">
      <c r="C48" s="70" t="s">
        <v>98</v>
      </c>
      <c r="D48" s="64" t="s">
        <v>99</v>
      </c>
      <c r="E48" s="64" t="s">
        <v>154</v>
      </c>
      <c r="F48" s="64" t="s">
        <v>22</v>
      </c>
      <c r="G48" s="64" t="s">
        <v>27</v>
      </c>
      <c r="H48" s="65">
        <f t="shared" ref="H48" si="45">IF(G48="weekly",209,IF(G48="Daily",48,IF(G48="monthly",12,IF(G48="quarterly",4,IF(G48="annually",1,0)))))</f>
        <v>1</v>
      </c>
      <c r="I48" s="64">
        <v>2</v>
      </c>
      <c r="J48" s="66">
        <v>400</v>
      </c>
      <c r="K48" s="66">
        <f t="shared" ref="K48" si="46">J48/60</f>
        <v>6.666666666666667</v>
      </c>
      <c r="L48" s="67">
        <f t="shared" ref="L48" si="47">K48*I48*H48</f>
        <v>13.333333333333334</v>
      </c>
      <c r="M48" s="68">
        <f t="shared" ref="M48" si="48">L48/$L$56</f>
        <v>1.6334531198954588E-3</v>
      </c>
      <c r="N48" s="46"/>
      <c r="O48" s="48"/>
      <c r="P48" s="47"/>
      <c r="Q48" s="46"/>
      <c r="R48" s="48"/>
      <c r="S48" s="47"/>
    </row>
    <row r="49" spans="3:19" s="76" customFormat="1" ht="13.15" customHeight="1">
      <c r="C49" s="91" t="s">
        <v>121</v>
      </c>
      <c r="D49" s="78"/>
      <c r="E49" s="78"/>
      <c r="F49" s="78"/>
      <c r="G49" s="78"/>
      <c r="H49" s="78"/>
      <c r="I49" s="78"/>
      <c r="J49" s="79"/>
      <c r="K49" s="79"/>
      <c r="L49" s="80"/>
      <c r="M49" s="81"/>
      <c r="N49" s="82"/>
      <c r="O49" s="83"/>
      <c r="P49" s="84"/>
      <c r="Q49" s="82"/>
      <c r="R49" s="83"/>
      <c r="S49" s="84"/>
    </row>
    <row r="50" spans="3:19" ht="33.6" customHeight="1">
      <c r="C50" s="64" t="s">
        <v>108</v>
      </c>
      <c r="D50" s="64" t="s">
        <v>109</v>
      </c>
      <c r="E50" s="64" t="s">
        <v>120</v>
      </c>
      <c r="F50" s="64" t="s">
        <v>28</v>
      </c>
      <c r="G50" s="64" t="s">
        <v>24</v>
      </c>
      <c r="H50" s="65">
        <f>IF(G50="weekly",209,IF(G50="weekly",48,IF(G50="monthly",12,IF(G50="quarterly",4,IF(G50="annually",1,0)))))</f>
        <v>209</v>
      </c>
      <c r="I50" s="64">
        <v>3</v>
      </c>
      <c r="J50" s="66">
        <v>10</v>
      </c>
      <c r="K50" s="66">
        <f t="shared" ref="K50:K55" si="49">J50/60</f>
        <v>0.16666666666666666</v>
      </c>
      <c r="L50" s="67">
        <f>K50*I50*H50</f>
        <v>104.5</v>
      </c>
      <c r="M50" s="68">
        <f>L50/$L$13</f>
        <v>0.39187499999999997</v>
      </c>
    </row>
    <row r="51" spans="3:19" ht="33.6" customHeight="1">
      <c r="C51" s="64" t="s">
        <v>110</v>
      </c>
      <c r="D51" s="64" t="s">
        <v>111</v>
      </c>
      <c r="E51" s="64" t="s">
        <v>120</v>
      </c>
      <c r="F51" s="64" t="s">
        <v>28</v>
      </c>
      <c r="G51" s="64" t="s">
        <v>25</v>
      </c>
      <c r="H51" s="65">
        <f t="shared" ref="H51:H54" si="50">IF(G51="weekly",209,IF(G51="weekly",48,IF(G51="monthly",12,IF(G51="quarterly",4,IF(G51="annually",1,0)))))</f>
        <v>12</v>
      </c>
      <c r="I51" s="64">
        <v>3</v>
      </c>
      <c r="J51" s="66">
        <v>30</v>
      </c>
      <c r="K51" s="66">
        <f t="shared" si="49"/>
        <v>0.5</v>
      </c>
      <c r="L51" s="67">
        <f>K51*I51*H51</f>
        <v>18</v>
      </c>
      <c r="M51" s="68">
        <f t="shared" ref="M51:M55" si="51">L51/$L$13</f>
        <v>6.7499999999999991E-2</v>
      </c>
    </row>
    <row r="52" spans="3:19" ht="33.6" customHeight="1">
      <c r="C52" s="64" t="s">
        <v>112</v>
      </c>
      <c r="D52" s="64" t="s">
        <v>113</v>
      </c>
      <c r="E52" s="64" t="s">
        <v>120</v>
      </c>
      <c r="F52" s="64" t="s">
        <v>28</v>
      </c>
      <c r="G52" s="64" t="s">
        <v>25</v>
      </c>
      <c r="H52" s="65">
        <f t="shared" si="50"/>
        <v>12</v>
      </c>
      <c r="I52" s="64">
        <v>3</v>
      </c>
      <c r="J52" s="66">
        <v>60</v>
      </c>
      <c r="K52" s="66">
        <f t="shared" si="49"/>
        <v>1</v>
      </c>
      <c r="L52" s="67">
        <f t="shared" ref="L52:L55" si="52">K52*I52*H52</f>
        <v>36</v>
      </c>
      <c r="M52" s="68">
        <f t="shared" si="51"/>
        <v>0.13499999999999998</v>
      </c>
    </row>
    <row r="53" spans="3:19" ht="33.6" customHeight="1">
      <c r="C53" s="64" t="s">
        <v>114</v>
      </c>
      <c r="D53" s="64" t="s">
        <v>115</v>
      </c>
      <c r="E53" s="64" t="s">
        <v>120</v>
      </c>
      <c r="F53" s="64" t="s">
        <v>28</v>
      </c>
      <c r="G53" s="64" t="s">
        <v>25</v>
      </c>
      <c r="H53" s="65">
        <f t="shared" si="50"/>
        <v>12</v>
      </c>
      <c r="I53" s="64">
        <v>1</v>
      </c>
      <c r="J53" s="66">
        <v>90</v>
      </c>
      <c r="K53" s="66">
        <f t="shared" si="49"/>
        <v>1.5</v>
      </c>
      <c r="L53" s="67">
        <f t="shared" si="52"/>
        <v>18</v>
      </c>
      <c r="M53" s="68">
        <f t="shared" si="51"/>
        <v>6.7499999999999991E-2</v>
      </c>
    </row>
    <row r="54" spans="3:19" ht="40.9" customHeight="1">
      <c r="C54" s="64" t="s">
        <v>116</v>
      </c>
      <c r="D54" s="64" t="s">
        <v>117</v>
      </c>
      <c r="E54" s="64" t="s">
        <v>120</v>
      </c>
      <c r="F54" s="64" t="s">
        <v>22</v>
      </c>
      <c r="G54" s="64" t="s">
        <v>25</v>
      </c>
      <c r="H54" s="65">
        <f t="shared" si="50"/>
        <v>12</v>
      </c>
      <c r="I54" s="64">
        <v>2</v>
      </c>
      <c r="J54" s="66">
        <v>120</v>
      </c>
      <c r="K54" s="66">
        <f t="shared" si="49"/>
        <v>2</v>
      </c>
      <c r="L54" s="67">
        <f t="shared" si="52"/>
        <v>48</v>
      </c>
      <c r="M54" s="68">
        <f t="shared" si="51"/>
        <v>0.18</v>
      </c>
    </row>
    <row r="55" spans="3:19" ht="33.6" customHeight="1">
      <c r="C55" s="64" t="s">
        <v>118</v>
      </c>
      <c r="D55" s="64" t="s">
        <v>119</v>
      </c>
      <c r="E55" s="64" t="s">
        <v>120</v>
      </c>
      <c r="F55" s="64" t="s">
        <v>22</v>
      </c>
      <c r="G55" s="64" t="s">
        <v>24</v>
      </c>
      <c r="H55" s="65">
        <v>104</v>
      </c>
      <c r="I55" s="64">
        <v>1</v>
      </c>
      <c r="J55" s="66">
        <v>540</v>
      </c>
      <c r="K55" s="66">
        <f t="shared" si="49"/>
        <v>9</v>
      </c>
      <c r="L55" s="67">
        <f t="shared" si="52"/>
        <v>936</v>
      </c>
      <c r="M55" s="68">
        <f t="shared" si="51"/>
        <v>3.51</v>
      </c>
    </row>
    <row r="56" spans="3:19" ht="15">
      <c r="J56" s="38" t="s">
        <v>39</v>
      </c>
      <c r="K56" s="38"/>
      <c r="L56" s="39">
        <f>SUM(L8:L48)</f>
        <v>8162.6666666666679</v>
      </c>
      <c r="N56" s="38" t="s">
        <v>14</v>
      </c>
      <c r="O56" s="38"/>
      <c r="P56" s="40">
        <f>SUM(P22:P29)</f>
        <v>4.5050721237164005E-14</v>
      </c>
      <c r="Q56" s="38" t="s">
        <v>14</v>
      </c>
      <c r="R56" s="38"/>
      <c r="S56" s="40">
        <f>SUM(S22:S29)</f>
        <v>8.2833414246523846E-26</v>
      </c>
    </row>
    <row r="58" spans="3:19" ht="15">
      <c r="C58" s="6" t="s">
        <v>40</v>
      </c>
      <c r="D58" s="7"/>
      <c r="E58" s="7"/>
      <c r="F58" s="7"/>
      <c r="G58" s="7"/>
      <c r="H58" s="7"/>
      <c r="I58" s="7">
        <f>5*60</f>
        <v>300</v>
      </c>
      <c r="J58" s="7"/>
      <c r="K58" s="7"/>
      <c r="L58" s="7"/>
      <c r="M58" s="7"/>
      <c r="N58" s="7"/>
      <c r="O58" s="7"/>
      <c r="P58" s="7"/>
      <c r="Q58" s="7"/>
      <c r="R58" s="7"/>
      <c r="S58" s="7"/>
    </row>
    <row r="60" spans="3:19" ht="48" customHeight="1">
      <c r="C60" s="53"/>
      <c r="D60" s="93" t="s">
        <v>124</v>
      </c>
      <c r="E60" s="93" t="s">
        <v>123</v>
      </c>
      <c r="F60" s="93" t="s">
        <v>122</v>
      </c>
      <c r="G60" s="93" t="s">
        <v>126</v>
      </c>
      <c r="H60" s="122" t="s">
        <v>125</v>
      </c>
      <c r="I60" s="123"/>
      <c r="J60" s="123"/>
      <c r="K60" s="124"/>
    </row>
    <row r="61" spans="3:19" ht="15">
      <c r="C61" s="90" t="str">
        <f>C4</f>
        <v>Work load Analysis- HR&amp; Admin. Dep.</v>
      </c>
      <c r="D61" s="49">
        <f>L56/Assumptions!C29</f>
        <v>5.8138651471984817</v>
      </c>
      <c r="E61" s="50">
        <v>5</v>
      </c>
      <c r="F61" s="51">
        <f>D61-E61</f>
        <v>0.81386514719848169</v>
      </c>
      <c r="G61" s="52">
        <v>0</v>
      </c>
      <c r="H61" s="121">
        <f>F61+G61</f>
        <v>0.81386514719848169</v>
      </c>
      <c r="I61" s="121"/>
      <c r="J61" s="121"/>
      <c r="K61" s="33"/>
    </row>
    <row r="62" spans="3:19" ht="15">
      <c r="C62" s="90"/>
      <c r="D62" s="49"/>
      <c r="E62" s="50"/>
      <c r="F62" s="51"/>
      <c r="G62" s="52"/>
      <c r="H62" s="33"/>
      <c r="I62" s="33"/>
      <c r="J62" s="33"/>
      <c r="K62" s="33"/>
    </row>
    <row r="63" spans="3:19">
      <c r="H63" s="92"/>
    </row>
    <row r="64" spans="3:19" ht="15">
      <c r="C64" s="6" t="s">
        <v>183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6" spans="3:19" ht="52.5" customHeight="1">
      <c r="C66" s="53" t="s">
        <v>29</v>
      </c>
      <c r="D66" s="54" t="s">
        <v>159</v>
      </c>
      <c r="E66" s="93" t="s">
        <v>124</v>
      </c>
      <c r="F66" s="54" t="s">
        <v>160</v>
      </c>
      <c r="G66" s="93" t="s">
        <v>122</v>
      </c>
      <c r="H66" s="125" t="s">
        <v>161</v>
      </c>
      <c r="I66" s="126"/>
      <c r="J66" s="126"/>
      <c r="K66" s="62"/>
    </row>
    <row r="67" spans="3:19" ht="15" thickBot="1"/>
    <row r="68" spans="3:19" ht="21" customHeight="1" thickBot="1">
      <c r="C68" s="64" t="s">
        <v>73</v>
      </c>
      <c r="D68" s="42">
        <f>SUM(L8:L13)</f>
        <v>2074</v>
      </c>
      <c r="E68" s="106">
        <f>D68/Assumptions!C29</f>
        <v>1.4772079772079771</v>
      </c>
      <c r="F68" s="42">
        <v>1</v>
      </c>
      <c r="G68" s="51">
        <f>E68-F68</f>
        <v>0.47720797720797714</v>
      </c>
      <c r="H68" s="117"/>
      <c r="I68" s="118"/>
      <c r="J68" s="119"/>
      <c r="K68" s="63"/>
    </row>
    <row r="69" spans="3:19" ht="21" customHeight="1" thickBot="1">
      <c r="C69" s="64" t="s">
        <v>78</v>
      </c>
      <c r="D69" s="42">
        <f>SUM(L16:L20)</f>
        <v>1478.3333333333335</v>
      </c>
      <c r="E69" s="49">
        <f>D69/Assumptions!C29</f>
        <v>1.0529439696106364</v>
      </c>
      <c r="F69" s="42">
        <v>0</v>
      </c>
      <c r="G69" s="51">
        <f t="shared" ref="G69:G74" si="53">E69-F69</f>
        <v>1.0529439696106364</v>
      </c>
      <c r="H69" s="117"/>
      <c r="I69" s="118"/>
      <c r="J69" s="119"/>
      <c r="K69" s="63"/>
    </row>
    <row r="70" spans="3:19" ht="21" customHeight="1" thickBot="1">
      <c r="C70" s="64" t="s">
        <v>67</v>
      </c>
      <c r="D70" s="42">
        <f>SUM(L22:L31)</f>
        <v>1897</v>
      </c>
      <c r="E70" s="49">
        <f>D70/Assumptions!C29</f>
        <v>1.3511396011396011</v>
      </c>
      <c r="F70" s="42">
        <v>1</v>
      </c>
      <c r="G70" s="51">
        <f t="shared" si="53"/>
        <v>0.35113960113960108</v>
      </c>
      <c r="H70" s="117"/>
      <c r="I70" s="118"/>
      <c r="J70" s="119"/>
      <c r="K70" s="63"/>
    </row>
    <row r="71" spans="3:19" ht="21" customHeight="1" thickBot="1">
      <c r="C71" s="64" t="s">
        <v>68</v>
      </c>
      <c r="D71" s="42">
        <f>SUM(L33:L39)</f>
        <v>1096.6666666666665</v>
      </c>
      <c r="E71" s="49">
        <f>D71/Assumptions!C29</f>
        <v>0.78110161443494763</v>
      </c>
      <c r="F71" s="42">
        <v>1</v>
      </c>
      <c r="G71" s="51">
        <f t="shared" si="53"/>
        <v>-0.21889838556505237</v>
      </c>
      <c r="H71" s="117"/>
      <c r="I71" s="118"/>
      <c r="J71" s="119"/>
      <c r="K71" s="63"/>
    </row>
    <row r="72" spans="3:19" ht="21" customHeight="1" thickBot="1">
      <c r="C72" s="64" t="s">
        <v>184</v>
      </c>
      <c r="D72" s="42">
        <f>SUM(L41:L48)</f>
        <v>1349.9999999999998</v>
      </c>
      <c r="E72" s="49">
        <f>D72/Assumptions!C29</f>
        <v>0.96153846153846134</v>
      </c>
      <c r="F72" s="42">
        <v>1</v>
      </c>
      <c r="G72" s="51">
        <f>E72-F72</f>
        <v>-3.8461538461538658E-2</v>
      </c>
      <c r="K72" s="63"/>
    </row>
    <row r="73" spans="3:19" ht="21" customHeight="1" thickBot="1">
      <c r="C73" s="64" t="s">
        <v>120</v>
      </c>
      <c r="D73" s="42">
        <f>SUM(L50:L55)</f>
        <v>1160.5</v>
      </c>
      <c r="E73" s="49">
        <f>D73/Assumptions!C29</f>
        <v>0.82656695156695159</v>
      </c>
      <c r="F73" s="42">
        <v>1</v>
      </c>
      <c r="G73" s="51">
        <f>E73-F73</f>
        <v>-0.17343304843304841</v>
      </c>
      <c r="H73" s="117"/>
      <c r="I73" s="118"/>
      <c r="J73" s="119"/>
      <c r="K73" s="63"/>
    </row>
    <row r="74" spans="3:19" ht="21" customHeight="1" thickBot="1">
      <c r="C74" s="41"/>
      <c r="D74" s="42"/>
      <c r="E74" s="42"/>
      <c r="F74" s="42"/>
      <c r="G74" s="51">
        <f t="shared" si="53"/>
        <v>0</v>
      </c>
      <c r="H74" s="117"/>
      <c r="I74" s="118"/>
      <c r="J74" s="119"/>
      <c r="K74" s="63"/>
    </row>
    <row r="76" spans="3:19" ht="15">
      <c r="C76" s="6" t="s">
        <v>39</v>
      </c>
      <c r="D76" s="57"/>
      <c r="E76" s="57"/>
      <c r="F76" s="58"/>
      <c r="G76" s="59">
        <f>SUM(G68:G75)</f>
        <v>1.4504985754985751</v>
      </c>
      <c r="H76" s="52"/>
      <c r="I76" s="33"/>
    </row>
    <row r="78" spans="3:19" ht="15">
      <c r="C78" s="87" t="s">
        <v>148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  <row r="79" spans="3:19" ht="15" thickBot="1"/>
    <row r="80" spans="3:19" ht="15.75" thickBot="1">
      <c r="C80" s="14" t="s">
        <v>127</v>
      </c>
      <c r="D80" s="55">
        <f>L56</f>
        <v>8162.6666666666679</v>
      </c>
      <c r="E80" s="14"/>
      <c r="F80" s="14"/>
    </row>
    <row r="81" spans="3:6" ht="15.75" thickBot="1">
      <c r="C81" s="14" t="s">
        <v>147</v>
      </c>
      <c r="D81" s="60">
        <f>D61</f>
        <v>5.8138651471984817</v>
      </c>
      <c r="E81" s="14"/>
      <c r="F81" s="14"/>
    </row>
    <row r="82" spans="3:6" ht="15.75" thickBot="1">
      <c r="C82" s="14" t="s">
        <v>128</v>
      </c>
      <c r="D82" s="56" t="s">
        <v>132</v>
      </c>
      <c r="E82" s="14"/>
      <c r="F82" s="14"/>
    </row>
    <row r="83" spans="3:6" ht="15.75" thickBot="1">
      <c r="C83" s="14" t="s">
        <v>177</v>
      </c>
      <c r="D83" s="19">
        <f>IF(D82="Pyramids Model",0.2,IF(D82="Inverted Pyramids Model",0.5,0))</f>
        <v>0.2</v>
      </c>
      <c r="E83" s="19">
        <f>IF(D82="Pyramids Model",30%,IF(D82="Inverted Pyramids Model",30%,0))</f>
        <v>0.3</v>
      </c>
      <c r="F83" s="19">
        <f>IF(D82="Pyramids Model",50%,IF(D82="Inverted Pyramids Model",20%,0))</f>
        <v>0.5</v>
      </c>
    </row>
    <row r="84" spans="3:6" ht="29.25" thickBot="1">
      <c r="C84" s="14" t="s">
        <v>178</v>
      </c>
      <c r="D84" s="61" t="str">
        <f>Assumptions!C14</f>
        <v>Head of HR Dep.</v>
      </c>
      <c r="E84" s="61" t="str">
        <f>Assumptions!D14</f>
        <v>Supervisor</v>
      </c>
      <c r="F84" s="61" t="str">
        <f>Assumptions!E14</f>
        <v>Specialist/Seniors</v>
      </c>
    </row>
    <row r="85" spans="3:6" ht="15.75" thickBot="1">
      <c r="C85" s="15" t="s">
        <v>179</v>
      </c>
      <c r="D85" s="105">
        <f>(D83*D61)</f>
        <v>1.1627730294396963</v>
      </c>
      <c r="E85" s="105">
        <f>(E83*D61)</f>
        <v>1.7441595441595446</v>
      </c>
      <c r="F85" s="104">
        <f>(F83*D61)</f>
        <v>2.9069325735992408</v>
      </c>
    </row>
  </sheetData>
  <mergeCells count="10">
    <mergeCell ref="C4:C5"/>
    <mergeCell ref="H61:J61"/>
    <mergeCell ref="H60:K60"/>
    <mergeCell ref="H66:J66"/>
    <mergeCell ref="H68:J68"/>
    <mergeCell ref="H69:J69"/>
    <mergeCell ref="H70:J70"/>
    <mergeCell ref="H73:J73"/>
    <mergeCell ref="H74:J74"/>
    <mergeCell ref="H71:J71"/>
  </mergeCells>
  <conditionalFormatting sqref="M50:M55">
    <cfRule type="colorScale" priority="1">
      <colorScale>
        <cfvo type="min"/>
        <cfvo type="max"/>
        <color rgb="FFFCFCFF"/>
        <color rgb="FF63BE7B"/>
      </colorScale>
    </cfRule>
  </conditionalFormatting>
  <conditionalFormatting sqref="F61:F62">
    <cfRule type="dataBar" priority="16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{3D326284-9BE0-459F-AE47-B2C795ADC96A}</x14:id>
        </ext>
      </extLst>
    </cfRule>
  </conditionalFormatting>
  <conditionalFormatting sqref="G68:G74">
    <cfRule type="dataBar" priority="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{9977A608-3947-4B22-B952-1C68223E99C2}</x14:id>
        </ext>
      </extLst>
    </cfRule>
  </conditionalFormatting>
  <conditionalFormatting sqref="N25:S25 M8:M49">
    <cfRule type="colorScale" priority="163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scale="28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D326284-9BE0-459F-AE47-B2C795ADC9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F61:F62</xm:sqref>
        </x14:conditionalFormatting>
        <x14:conditionalFormatting xmlns:xm="http://schemas.microsoft.com/office/excel/2006/main">
          <x14:cfRule type="dataBar" id="{9977A608-3947-4B22-B952-1C68223E99C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G68:G74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Assumptions!$D$3:$E$3</xm:f>
          </x14:formula1>
          <xm:sqref>D82</xm:sqref>
        </x14:dataValidation>
        <x14:dataValidation type="list" allowBlank="1" showInputMessage="1" showErrorMessage="1">
          <x14:formula1>
            <xm:f>البيانات!$B$4:$B$8</xm:f>
          </x14:formula1>
          <xm:sqref>G8:G49</xm:sqref>
        </x14:dataValidation>
        <x14:dataValidation type="list" allowBlank="1" showInputMessage="1" showErrorMessage="1">
          <x14:formula1>
            <xm:f>البيانات!$E$5:$E$6</xm:f>
          </x14:formula1>
          <xm:sqref>F8:F49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8"/>
  <sheetViews>
    <sheetView rightToLeft="1" workbookViewId="0">
      <selection activeCell="D10" sqref="D10"/>
    </sheetView>
  </sheetViews>
  <sheetFormatPr defaultRowHeight="15"/>
  <cols>
    <col min="2" max="2" width="14.42578125" bestFit="1" customWidth="1"/>
    <col min="5" max="5" width="10.7109375" bestFit="1" customWidth="1"/>
  </cols>
  <sheetData>
    <row r="4" spans="2:5">
      <c r="B4" s="45" t="s">
        <v>23</v>
      </c>
    </row>
    <row r="5" spans="2:5">
      <c r="B5" s="45" t="s">
        <v>24</v>
      </c>
      <c r="E5" s="45" t="s">
        <v>22</v>
      </c>
    </row>
    <row r="6" spans="2:5">
      <c r="B6" s="45" t="s">
        <v>25</v>
      </c>
      <c r="E6" s="45" t="s">
        <v>28</v>
      </c>
    </row>
    <row r="7" spans="2:5">
      <c r="B7" s="45" t="s">
        <v>26</v>
      </c>
    </row>
    <row r="8" spans="2:5">
      <c r="B8" s="45" t="s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c7cc170-192f-4727-9bc3-f2a630e944b5" xsi:nil="true"/>
    <lcf76f155ced4ddcb4097134ff3c332f xmlns="dc7cc170-192f-4727-9bc3-f2a630e944b5">
      <Terms xmlns="http://schemas.microsoft.com/office/infopath/2007/PartnerControls"/>
    </lcf76f155ced4ddcb4097134ff3c332f>
    <TaxCatchAll xmlns="4243d5be-521d-4052-81ca-f0f31ea6f2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8491649001E458D97A774BB733232" ma:contentTypeVersion="16" ma:contentTypeDescription="Create a new document." ma:contentTypeScope="" ma:versionID="193f849ae94f1552b844f76b7eeed10f">
  <xsd:schema xmlns:xsd="http://www.w3.org/2001/XMLSchema" xmlns:xs="http://www.w3.org/2001/XMLSchema" xmlns:p="http://schemas.microsoft.com/office/2006/metadata/properties" xmlns:ns2="dc7cc170-192f-4727-9bc3-f2a630e944b5" xmlns:ns3="19210500-b3fb-4ff2-a77f-01448d28e73a" xmlns:ns4="4243d5be-521d-4052-81ca-f0f31ea6f2da" targetNamespace="http://schemas.microsoft.com/office/2006/metadata/properties" ma:root="true" ma:fieldsID="63be4c0677b3d73eb931976875fd2a1b" ns2:_="" ns3:_="" ns4:_="">
    <xsd:import namespace="dc7cc170-192f-4727-9bc3-f2a630e944b5"/>
    <xsd:import namespace="19210500-b3fb-4ff2-a77f-01448d28e73a"/>
    <xsd:import namespace="4243d5be-521d-4052-81ca-f0f31ea6f2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7cc170-192f-4727-9bc3-f2a630e944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883d318-f35c-4577-94aa-4c8e836d27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10500-b3fb-4ff2-a77f-01448d28e73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3d5be-521d-4052-81ca-f0f31ea6f2d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a7442278-049b-463a-9ad5-db3c4b7d43ba}" ma:internalName="TaxCatchAll" ma:showField="CatchAllData" ma:web="19210500-b3fb-4ff2-a77f-01448d28e7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BDA1F8-30C8-4531-89F4-651CB40118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D92398-57B4-4830-BB6C-8752AE50B85B}">
  <ds:schemaRefs>
    <ds:schemaRef ds:uri="http://schemas.microsoft.com/office/2006/metadata/properties"/>
    <ds:schemaRef ds:uri="dc7cc170-192f-4727-9bc3-f2a630e944b5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4243d5be-521d-4052-81ca-f0f31ea6f2da"/>
    <ds:schemaRef ds:uri="19210500-b3fb-4ff2-a77f-01448d28e73a"/>
  </ds:schemaRefs>
</ds:datastoreItem>
</file>

<file path=customXml/itemProps3.xml><?xml version="1.0" encoding="utf-8"?>
<ds:datastoreItem xmlns:ds="http://schemas.openxmlformats.org/officeDocument/2006/customXml" ds:itemID="{ED68530D-2112-442E-A1E6-CE6CC92AA4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7cc170-192f-4727-9bc3-f2a630e944b5"/>
    <ds:schemaRef ds:uri="19210500-b3fb-4ff2-a77f-01448d28e73a"/>
    <ds:schemaRef ds:uri="4243d5be-521d-4052-81ca-f0f31ea6f2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Assumptions</vt:lpstr>
      <vt:lpstr>Current Headcount</vt:lpstr>
      <vt:lpstr>  تقرير عبء العمل</vt:lpstr>
      <vt:lpstr>Recruitment</vt:lpstr>
      <vt:lpstr>البيانات</vt:lpstr>
      <vt:lpstr>Assumptions!Print_Area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Chehade, Hind (UAE)</dc:creator>
  <cp:keywords/>
  <dc:description/>
  <cp:lastModifiedBy>AA</cp:lastModifiedBy>
  <cp:revision/>
  <dcterms:created xsi:type="dcterms:W3CDTF">2022-04-26T08:00:52Z</dcterms:created>
  <dcterms:modified xsi:type="dcterms:W3CDTF">2024-10-30T16:28:11Z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0x0101004148491649001E458D97A774BB733232</vt:lpwstr>
  </property>
  <property fmtid="{D5CDD505-2E9C-101B-9397-08002B2CF9AE}" pid="3" name="MediaServiceImageTags">
    <vt:lpwstr/>
  </property>
</Properties>
</file>