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A\Desktop\SHRM\W9\"/>
    </mc:Choice>
  </mc:AlternateContent>
  <bookViews>
    <workbookView xWindow="0" yWindow="1200" windowWidth="20490" windowHeight="7530"/>
  </bookViews>
  <sheets>
    <sheet name="Case study" sheetId="1" r:id="rId1"/>
  </sheets>
  <externalReferences>
    <externalReference r:id="rId2"/>
  </externalReferences>
  <definedNames>
    <definedName name="_xlnm._FilterDatabase" localSheetId="0" hidden="1">'Case study'!$R$1:$AC$28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4" i="1" l="1"/>
  <c r="P6" i="1" l="1"/>
  <c r="Y2" i="1" l="1"/>
  <c r="AG6" i="1"/>
  <c r="AG5" i="1" s="1"/>
  <c r="AH5" i="1" s="1"/>
  <c r="AI5" i="1" s="1"/>
  <c r="AG8" i="1"/>
  <c r="AH8" i="1" s="1"/>
  <c r="AI8" i="1" s="1"/>
  <c r="AF7" i="1"/>
  <c r="AF8" i="1" s="1"/>
  <c r="AH7" i="1"/>
  <c r="AI7" i="1" s="1"/>
  <c r="AF6" i="1" l="1"/>
  <c r="AF5" i="1" s="1"/>
  <c r="AH6" i="1"/>
  <c r="AI6" i="1" s="1"/>
  <c r="P17" i="1"/>
  <c r="P16" i="1"/>
  <c r="P15" i="1"/>
  <c r="P14" i="1"/>
  <c r="P12" i="1"/>
  <c r="P10" i="1"/>
  <c r="P8" i="1"/>
  <c r="P3" i="1"/>
  <c r="Y3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L18" i="1"/>
  <c r="J18" i="1"/>
  <c r="L17" i="1"/>
  <c r="N17" i="1" s="1"/>
  <c r="J17" i="1"/>
  <c r="L16" i="1"/>
  <c r="J16" i="1"/>
  <c r="L15" i="1"/>
  <c r="N15" i="1" s="1"/>
  <c r="J15" i="1"/>
  <c r="J14" i="1"/>
  <c r="L12" i="1"/>
  <c r="N12" i="1" s="1"/>
  <c r="J12" i="1"/>
  <c r="L10" i="1"/>
  <c r="J10" i="1"/>
  <c r="L8" i="1"/>
  <c r="N8" i="1" s="1"/>
  <c r="J8" i="1"/>
  <c r="L6" i="1"/>
  <c r="J6" i="1"/>
  <c r="L3" i="1"/>
  <c r="J3" i="1"/>
  <c r="N6" i="1" l="1"/>
  <c r="N10" i="1"/>
  <c r="N14" i="1"/>
  <c r="N16" i="1"/>
  <c r="N18" i="1"/>
  <c r="W27" i="1"/>
  <c r="Z25" i="1"/>
  <c r="AA25" i="1" s="1"/>
  <c r="AB25" i="1" s="1"/>
  <c r="AC25" i="1" s="1"/>
  <c r="Z12" i="1" l="1"/>
  <c r="AA12" i="1" s="1"/>
  <c r="AB12" i="1" s="1"/>
  <c r="AC12" i="1" s="1"/>
  <c r="Z24" i="1"/>
  <c r="AA24" i="1" s="1"/>
  <c r="AB24" i="1" s="1"/>
  <c r="AC24" i="1" s="1"/>
  <c r="Z5" i="1"/>
  <c r="AA5" i="1" s="1"/>
  <c r="AB5" i="1" s="1"/>
  <c r="AC5" i="1" s="1"/>
  <c r="Z13" i="1"/>
  <c r="AA13" i="1" s="1"/>
  <c r="AB13" i="1" s="1"/>
  <c r="AC13" i="1" s="1"/>
  <c r="Z22" i="1"/>
  <c r="AA22" i="1" s="1"/>
  <c r="AB22" i="1" s="1"/>
  <c r="AC22" i="1" s="1"/>
  <c r="Z26" i="1"/>
  <c r="AA26" i="1" s="1"/>
  <c r="AB26" i="1" s="1"/>
  <c r="AC26" i="1" s="1"/>
  <c r="Z14" i="1"/>
  <c r="AA14" i="1" s="1"/>
  <c r="AB14" i="1" s="1"/>
  <c r="AC14" i="1" s="1"/>
  <c r="Z6" i="1"/>
  <c r="AA6" i="1" s="1"/>
  <c r="AB6" i="1" s="1"/>
  <c r="AC6" i="1" s="1"/>
  <c r="Z7" i="1"/>
  <c r="AA7" i="1" s="1"/>
  <c r="AB7" i="1" s="1"/>
  <c r="AC7" i="1" s="1"/>
  <c r="Z8" i="1"/>
  <c r="AA8" i="1" s="1"/>
  <c r="AB8" i="1" s="1"/>
  <c r="AC8" i="1" s="1"/>
  <c r="Z11" i="1"/>
  <c r="AA11" i="1" s="1"/>
  <c r="AB11" i="1" s="1"/>
  <c r="AC11" i="1" s="1"/>
  <c r="Z23" i="1"/>
  <c r="AA23" i="1" s="1"/>
  <c r="AB23" i="1" s="1"/>
  <c r="AC23" i="1" s="1"/>
  <c r="Z17" i="1"/>
  <c r="AA17" i="1" s="1"/>
  <c r="AB17" i="1" s="1"/>
  <c r="AC17" i="1" s="1"/>
  <c r="Z18" i="1"/>
  <c r="AA18" i="1" s="1"/>
  <c r="AB18" i="1" s="1"/>
  <c r="AC18" i="1" s="1"/>
  <c r="Z2" i="1"/>
  <c r="AA2" i="1" s="1"/>
  <c r="Z19" i="1"/>
  <c r="AA19" i="1" s="1"/>
  <c r="AB19" i="1" s="1"/>
  <c r="AC19" i="1" s="1"/>
  <c r="Z9" i="1"/>
  <c r="AA9" i="1" s="1"/>
  <c r="AB9" i="1" s="1"/>
  <c r="AC9" i="1" s="1"/>
  <c r="Z10" i="1" l="1"/>
  <c r="AA10" i="1" s="1"/>
  <c r="AB10" i="1" s="1"/>
  <c r="AC10" i="1" s="1"/>
  <c r="Z20" i="1"/>
  <c r="AA20" i="1" s="1"/>
  <c r="AB20" i="1" s="1"/>
  <c r="AC20" i="1" s="1"/>
  <c r="Z16" i="1"/>
  <c r="AA16" i="1" s="1"/>
  <c r="AB16" i="1" s="1"/>
  <c r="AC16" i="1" s="1"/>
  <c r="Z4" i="1"/>
  <c r="AA4" i="1" s="1"/>
  <c r="AB4" i="1" s="1"/>
  <c r="AC4" i="1" s="1"/>
  <c r="AB2" i="1"/>
  <c r="AC2" i="1" s="1"/>
  <c r="Z3" i="1"/>
  <c r="AA3" i="1" s="1"/>
  <c r="AB3" i="1" s="1"/>
  <c r="AC3" i="1" s="1"/>
  <c r="Z21" i="1"/>
  <c r="AA21" i="1" s="1"/>
  <c r="AB21" i="1" s="1"/>
  <c r="AC21" i="1" s="1"/>
  <c r="Z15" i="1"/>
  <c r="AA15" i="1" s="1"/>
  <c r="AB15" i="1" s="1"/>
  <c r="AC15" i="1" s="1"/>
  <c r="AA27" i="1" l="1"/>
  <c r="AC28" i="1" s="1"/>
  <c r="AC27" i="1" l="1"/>
</calcChain>
</file>

<file path=xl/sharedStrings.xml><?xml version="1.0" encoding="utf-8"?>
<sst xmlns="http://schemas.openxmlformats.org/spreadsheetml/2006/main" count="143" uniqueCount="89">
  <si>
    <t>HRL</t>
  </si>
  <si>
    <t>Points Range</t>
  </si>
  <si>
    <t>min</t>
  </si>
  <si>
    <t>max</t>
  </si>
  <si>
    <t>Median</t>
  </si>
  <si>
    <t>Stampa Levels</t>
  </si>
  <si>
    <t>Min. - Max.
 Overlap</t>
  </si>
  <si>
    <t>Mid. 
 Jump</t>
  </si>
  <si>
    <t>Min.</t>
  </si>
  <si>
    <t>Mid.</t>
  </si>
  <si>
    <t>Max.</t>
  </si>
  <si>
    <t>ID</t>
  </si>
  <si>
    <t>Level</t>
  </si>
  <si>
    <t>Job Title</t>
  </si>
  <si>
    <t>Department</t>
  </si>
  <si>
    <t xml:space="preserve">Basic Salary </t>
  </si>
  <si>
    <t>CR</t>
  </si>
  <si>
    <t>Merit %</t>
  </si>
  <si>
    <t>Merit $</t>
  </si>
  <si>
    <t>New Basic</t>
  </si>
  <si>
    <t>New CR</t>
  </si>
  <si>
    <t>Below 81%</t>
  </si>
  <si>
    <t>81%-100%</t>
  </si>
  <si>
    <t>101%-120%</t>
  </si>
  <si>
    <t>Above 120%</t>
  </si>
  <si>
    <t>GM</t>
  </si>
  <si>
    <t>GM Office</t>
  </si>
  <si>
    <t>Production Sv.</t>
  </si>
  <si>
    <t>Production</t>
  </si>
  <si>
    <t>Shaimaa</t>
  </si>
  <si>
    <t>Comercial SV.</t>
  </si>
  <si>
    <t>Comercial</t>
  </si>
  <si>
    <t>Nermeen</t>
  </si>
  <si>
    <t>Financ e SV.</t>
  </si>
  <si>
    <t>Financ</t>
  </si>
  <si>
    <t>Marina</t>
  </si>
  <si>
    <t>HR SV.</t>
  </si>
  <si>
    <t>HR</t>
  </si>
  <si>
    <t>Mariya</t>
  </si>
  <si>
    <t>Office Manager</t>
  </si>
  <si>
    <t>Office</t>
  </si>
  <si>
    <t>Islam</t>
  </si>
  <si>
    <t>Legal SV.</t>
  </si>
  <si>
    <t>Legal</t>
  </si>
  <si>
    <t>Ahmed</t>
  </si>
  <si>
    <t>Admin.</t>
  </si>
  <si>
    <t>Admin. Office</t>
  </si>
  <si>
    <t>Hend</t>
  </si>
  <si>
    <t>Accountant</t>
  </si>
  <si>
    <t>Accountant Office</t>
  </si>
  <si>
    <t>Aya</t>
  </si>
  <si>
    <t>Youssef</t>
  </si>
  <si>
    <t>Invoice Clerek</t>
  </si>
  <si>
    <t>Invoice</t>
  </si>
  <si>
    <t>Yasser</t>
  </si>
  <si>
    <t>Maha</t>
  </si>
  <si>
    <t>Production Opt.</t>
  </si>
  <si>
    <t>Selim</t>
  </si>
  <si>
    <t>Ann</t>
  </si>
  <si>
    <t>Rehab</t>
  </si>
  <si>
    <t>Mohie</t>
  </si>
  <si>
    <t>Mahmoud</t>
  </si>
  <si>
    <t>Kristina</t>
  </si>
  <si>
    <t>Elenora</t>
  </si>
  <si>
    <t>Wael</t>
  </si>
  <si>
    <t>Nada</t>
  </si>
  <si>
    <t>Mamdooh</t>
  </si>
  <si>
    <t>Dina</t>
  </si>
  <si>
    <t>Total</t>
  </si>
  <si>
    <t>Annual Impact</t>
  </si>
  <si>
    <t>%</t>
  </si>
  <si>
    <t>Band 3</t>
  </si>
  <si>
    <t>L10</t>
  </si>
  <si>
    <t>L9</t>
  </si>
  <si>
    <t>Band 2</t>
  </si>
  <si>
    <t>L8</t>
  </si>
  <si>
    <t>L7</t>
  </si>
  <si>
    <t>L6</t>
  </si>
  <si>
    <t>Band 1</t>
  </si>
  <si>
    <t>L5</t>
  </si>
  <si>
    <t>L4</t>
  </si>
  <si>
    <t>L3</t>
  </si>
  <si>
    <t>L2</t>
  </si>
  <si>
    <t>L1</t>
  </si>
  <si>
    <t>Employee name</t>
  </si>
  <si>
    <t>maha</t>
  </si>
  <si>
    <t>Mona</t>
  </si>
  <si>
    <t>kamal</t>
  </si>
  <si>
    <t>performance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</si>
</sst>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000000"/>
      <name val="Calibri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9">
    <xf numFmtId="0" fontId="0" fillId="0" borderId="0" xfId="0"/>
    <xf numFmtId="164" fontId="0" fillId="0" borderId="0" xfId="1" applyNumberFormat="1" applyFont="1"/>
    <xf numFmtId="164" fontId="0" fillId="0" borderId="0" xfId="0" applyNumberFormat="1"/>
    <xf numFmtId="0" fontId="0" fillId="0" borderId="0" xfId="0" applyAlignment="1">
      <alignment vertical="center"/>
    </xf>
    <xf numFmtId="0" fontId="5" fillId="7" borderId="2" xfId="0" applyFont="1" applyFill="1" applyBorder="1" applyAlignment="1">
      <alignment horizontal="center" vertical="center" wrapText="1" readingOrder="1"/>
    </xf>
    <xf numFmtId="0" fontId="5" fillId="7" borderId="4" xfId="0" applyFont="1" applyFill="1" applyBorder="1" applyAlignment="1">
      <alignment horizontal="center" vertical="center" wrapText="1" readingOrder="1"/>
    </xf>
    <xf numFmtId="0" fontId="5" fillId="8" borderId="7" xfId="0" applyFont="1" applyFill="1" applyBorder="1" applyAlignment="1">
      <alignment horizontal="center" vertical="center" wrapText="1" readingOrder="1"/>
    </xf>
    <xf numFmtId="3" fontId="0" fillId="0" borderId="8" xfId="0" applyNumberFormat="1" applyBorder="1" applyAlignment="1">
      <alignment horizontal="center"/>
    </xf>
    <xf numFmtId="0" fontId="4" fillId="0" borderId="7" xfId="0" applyFont="1" applyBorder="1" applyAlignment="1">
      <alignment horizontal="center" vertical="center" wrapText="1" readingOrder="1"/>
    </xf>
    <xf numFmtId="0" fontId="0" fillId="0" borderId="7" xfId="0" applyBorder="1"/>
    <xf numFmtId="3" fontId="0" fillId="0" borderId="7" xfId="0" applyNumberFormat="1" applyBorder="1" applyAlignment="1">
      <alignment horizontal="center"/>
    </xf>
    <xf numFmtId="164" fontId="0" fillId="0" borderId="9" xfId="1" applyNumberFormat="1" applyFont="1" applyBorder="1" applyAlignment="1">
      <alignment horizontal="center" vertical="center"/>
    </xf>
    <xf numFmtId="164" fontId="0" fillId="8" borderId="9" xfId="1" applyNumberFormat="1" applyFont="1" applyFill="1" applyBorder="1" applyAlignment="1">
      <alignment horizontal="center" vertical="center"/>
    </xf>
    <xf numFmtId="164" fontId="0" fillId="0" borderId="7" xfId="1" applyNumberFormat="1" applyFont="1" applyBorder="1" applyAlignment="1">
      <alignment horizontal="center" vertical="center"/>
    </xf>
    <xf numFmtId="164" fontId="0" fillId="8" borderId="7" xfId="1" applyNumberFormat="1" applyFont="1" applyFill="1" applyBorder="1" applyAlignment="1">
      <alignment horizontal="center" vertical="center"/>
    </xf>
    <xf numFmtId="164" fontId="0" fillId="3" borderId="7" xfId="1" applyNumberFormat="1" applyFont="1" applyFill="1" applyBorder="1" applyAlignment="1">
      <alignment horizontal="center" vertical="center"/>
    </xf>
    <xf numFmtId="3" fontId="0" fillId="0" borderId="9" xfId="0" applyNumberFormat="1" applyBorder="1" applyAlignment="1">
      <alignment horizontal="center"/>
    </xf>
    <xf numFmtId="3" fontId="0" fillId="0" borderId="7" xfId="0" applyNumberFormat="1" applyFill="1" applyBorder="1" applyAlignment="1">
      <alignment horizontal="center"/>
    </xf>
    <xf numFmtId="3" fontId="0" fillId="8" borderId="7" xfId="0" applyNumberFormat="1" applyFill="1" applyBorder="1" applyAlignment="1">
      <alignment horizontal="center"/>
    </xf>
    <xf numFmtId="3" fontId="0" fillId="8" borderId="8" xfId="0" applyNumberFormat="1" applyFill="1" applyBorder="1" applyAlignment="1">
      <alignment horizontal="center"/>
    </xf>
    <xf numFmtId="3" fontId="0" fillId="8" borderId="9" xfId="0" applyNumberForma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4" fillId="0" borderId="13" xfId="0" applyFont="1" applyBorder="1" applyAlignment="1">
      <alignment horizontal="center" vertical="center" wrapText="1" readingOrder="1"/>
    </xf>
    <xf numFmtId="0" fontId="2" fillId="2" borderId="7" xfId="0" applyFont="1" applyFill="1" applyBorder="1" applyAlignment="1">
      <alignment horizontal="center"/>
    </xf>
    <xf numFmtId="0" fontId="0" fillId="0" borderId="14" xfId="0" applyBorder="1"/>
    <xf numFmtId="0" fontId="3" fillId="2" borderId="14" xfId="0" applyFont="1" applyFill="1" applyBorder="1" applyAlignment="1">
      <alignment horizontal="center" vertical="top" wrapText="1" readingOrder="1"/>
    </xf>
    <xf numFmtId="0" fontId="0" fillId="0" borderId="0" xfId="0" applyBorder="1"/>
    <xf numFmtId="0" fontId="0" fillId="0" borderId="0" xfId="0" applyAlignment="1">
      <alignment horizontal="right"/>
    </xf>
    <xf numFmtId="0" fontId="0" fillId="0" borderId="9" xfId="0" applyBorder="1"/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9" fontId="0" fillId="0" borderId="9" xfId="2" applyFont="1" applyBorder="1" applyAlignment="1">
      <alignment horizontal="center" vertical="center"/>
    </xf>
    <xf numFmtId="9" fontId="0" fillId="0" borderId="15" xfId="2" applyFont="1" applyBorder="1" applyAlignment="1">
      <alignment horizontal="center" vertical="center"/>
    </xf>
    <xf numFmtId="9" fontId="0" fillId="0" borderId="7" xfId="2" applyFont="1" applyBorder="1" applyAlignment="1">
      <alignment horizontal="center" vertical="center"/>
    </xf>
    <xf numFmtId="9" fontId="0" fillId="0" borderId="16" xfId="2" applyFont="1" applyBorder="1" applyAlignment="1">
      <alignment horizontal="center" vertical="center"/>
    </xf>
    <xf numFmtId="0" fontId="0" fillId="0" borderId="8" xfId="0" applyBorder="1"/>
    <xf numFmtId="0" fontId="2" fillId="2" borderId="10" xfId="0" applyFont="1" applyFill="1" applyBorder="1" applyAlignment="1">
      <alignment horizontal="center" wrapText="1"/>
    </xf>
    <xf numFmtId="0" fontId="0" fillId="0" borderId="10" xfId="0" applyBorder="1"/>
    <xf numFmtId="0" fontId="2" fillId="2" borderId="7" xfId="0" applyFont="1" applyFill="1" applyBorder="1"/>
    <xf numFmtId="164" fontId="0" fillId="0" borderId="7" xfId="1" applyNumberFormat="1" applyFont="1" applyBorder="1"/>
    <xf numFmtId="9" fontId="0" fillId="0" borderId="7" xfId="2" applyFont="1" applyBorder="1"/>
    <xf numFmtId="164" fontId="0" fillId="0" borderId="7" xfId="0" applyNumberFormat="1" applyBorder="1"/>
    <xf numFmtId="0" fontId="6" fillId="5" borderId="7" xfId="0" applyFont="1" applyFill="1" applyBorder="1" applyAlignment="1">
      <alignment horizontal="center" vertical="center"/>
    </xf>
    <xf numFmtId="9" fontId="6" fillId="5" borderId="7" xfId="2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9" fontId="0" fillId="3" borderId="7" xfId="2" applyFont="1" applyFill="1" applyBorder="1"/>
    <xf numFmtId="0" fontId="4" fillId="8" borderId="7" xfId="0" applyFont="1" applyFill="1" applyBorder="1" applyAlignment="1">
      <alignment horizontal="center" vertical="center" wrapText="1" readingOrder="1"/>
    </xf>
    <xf numFmtId="0" fontId="3" fillId="2" borderId="4" xfId="0" applyFont="1" applyFill="1" applyBorder="1" applyAlignment="1">
      <alignment horizontal="center" vertical="top" wrapText="1" readingOrder="1"/>
    </xf>
    <xf numFmtId="0" fontId="3" fillId="2" borderId="7" xfId="0" applyFont="1" applyFill="1" applyBorder="1" applyAlignment="1">
      <alignment horizontal="center" wrapText="1" readingOrder="1"/>
    </xf>
    <xf numFmtId="164" fontId="0" fillId="0" borderId="9" xfId="1" applyNumberFormat="1" applyFont="1" applyBorder="1" applyAlignment="1">
      <alignment horizontal="center" vertical="center"/>
    </xf>
    <xf numFmtId="164" fontId="0" fillId="0" borderId="7" xfId="1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 wrapText="1" readingOrder="1"/>
    </xf>
    <xf numFmtId="0" fontId="5" fillId="5" borderId="4" xfId="0" applyFont="1" applyFill="1" applyBorder="1" applyAlignment="1">
      <alignment horizontal="center" vertical="center" wrapText="1" readingOrder="1"/>
    </xf>
    <xf numFmtId="0" fontId="5" fillId="5" borderId="6" xfId="0" applyFont="1" applyFill="1" applyBorder="1" applyAlignment="1">
      <alignment horizontal="center" vertical="center" wrapText="1" readingOrder="1"/>
    </xf>
    <xf numFmtId="0" fontId="5" fillId="6" borderId="2" xfId="0" applyFont="1" applyFill="1" applyBorder="1" applyAlignment="1">
      <alignment horizontal="center" vertical="center" wrapText="1" readingOrder="1"/>
    </xf>
    <xf numFmtId="0" fontId="5" fillId="6" borderId="4" xfId="0" applyFont="1" applyFill="1" applyBorder="1" applyAlignment="1">
      <alignment horizontal="center" vertical="center" wrapText="1" readingOrder="1"/>
    </xf>
    <xf numFmtId="0" fontId="5" fillId="6" borderId="6" xfId="0" applyFont="1" applyFill="1" applyBorder="1" applyAlignment="1">
      <alignment horizontal="center" vertical="center" wrapText="1" readingOrder="1"/>
    </xf>
    <xf numFmtId="0" fontId="5" fillId="7" borderId="4" xfId="0" applyFont="1" applyFill="1" applyBorder="1" applyAlignment="1">
      <alignment horizontal="center" vertical="center" wrapText="1" readingOrder="1"/>
    </xf>
    <xf numFmtId="0" fontId="5" fillId="7" borderId="6" xfId="0" applyFont="1" applyFill="1" applyBorder="1" applyAlignment="1">
      <alignment horizontal="center" vertical="center" wrapText="1" readingOrder="1"/>
    </xf>
    <xf numFmtId="164" fontId="0" fillId="0" borderId="8" xfId="1" applyNumberFormat="1" applyFont="1" applyBorder="1" applyAlignment="1">
      <alignment horizontal="center" vertical="center"/>
    </xf>
    <xf numFmtId="164" fontId="0" fillId="8" borderId="7" xfId="1" applyNumberFormat="1" applyFont="1" applyFill="1" applyBorder="1" applyAlignment="1">
      <alignment horizontal="center" vertical="center"/>
    </xf>
    <xf numFmtId="164" fontId="0" fillId="3" borderId="7" xfId="1" applyNumberFormat="1" applyFont="1" applyFill="1" applyBorder="1" applyAlignment="1">
      <alignment horizontal="center" vertical="center"/>
    </xf>
    <xf numFmtId="164" fontId="0" fillId="3" borderId="8" xfId="1" applyNumberFormat="1" applyFont="1" applyFill="1" applyBorder="1" applyAlignment="1">
      <alignment horizontal="center" vertical="center"/>
    </xf>
    <xf numFmtId="9" fontId="0" fillId="9" borderId="9" xfId="2" applyFont="1" applyFill="1" applyBorder="1" applyAlignment="1">
      <alignment horizontal="center" vertical="center"/>
    </xf>
    <xf numFmtId="9" fontId="0" fillId="9" borderId="7" xfId="2" applyFont="1" applyFill="1" applyBorder="1" applyAlignment="1">
      <alignment horizontal="center" vertical="center"/>
    </xf>
    <xf numFmtId="9" fontId="0" fillId="0" borderId="15" xfId="2" applyFont="1" applyBorder="1" applyAlignment="1">
      <alignment horizontal="center" vertical="center"/>
    </xf>
    <xf numFmtId="9" fontId="0" fillId="0" borderId="16" xfId="2" applyFont="1" applyBorder="1" applyAlignment="1">
      <alignment horizontal="center" vertical="center"/>
    </xf>
    <xf numFmtId="9" fontId="0" fillId="0" borderId="7" xfId="2" applyFont="1" applyBorder="1" applyAlignment="1">
      <alignment horizontal="center" vertical="center"/>
    </xf>
    <xf numFmtId="9" fontId="0" fillId="0" borderId="8" xfId="2" applyFont="1" applyBorder="1" applyAlignment="1">
      <alignment horizontal="center" vertical="center"/>
    </xf>
    <xf numFmtId="9" fontId="0" fillId="0" borderId="17" xfId="2" applyFont="1" applyBorder="1" applyAlignment="1">
      <alignment horizontal="center" vertical="center"/>
    </xf>
    <xf numFmtId="9" fontId="0" fillId="10" borderId="16" xfId="2" applyFont="1" applyFill="1" applyBorder="1" applyAlignment="1">
      <alignment horizontal="center" vertical="center"/>
    </xf>
    <xf numFmtId="9" fontId="0" fillId="10" borderId="17" xfId="2" applyFont="1" applyFill="1" applyBorder="1" applyAlignment="1">
      <alignment horizontal="center" vertical="center"/>
    </xf>
    <xf numFmtId="9" fontId="0" fillId="0" borderId="18" xfId="2" applyFont="1" applyBorder="1" applyAlignment="1">
      <alignment horizontal="center" vertical="center"/>
    </xf>
    <xf numFmtId="9" fontId="0" fillId="0" borderId="13" xfId="2" applyFont="1" applyBorder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raining%20session\salary%20and%20grading%20structure\exerci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w Salary Structure"/>
      <sheetName val="Sheet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8"/>
  <sheetViews>
    <sheetView showGridLines="0" tabSelected="1" zoomScale="86" zoomScaleNormal="86" workbookViewId="0">
      <selection activeCell="L22" sqref="L22"/>
    </sheetView>
  </sheetViews>
  <sheetFormatPr defaultRowHeight="15" x14ac:dyDescent="0.25"/>
  <cols>
    <col min="3" max="3" width="1.28515625" customWidth="1"/>
    <col min="7" max="7" width="0.7109375" customWidth="1"/>
    <col min="9" max="9" width="1.28515625" customWidth="1"/>
    <col min="10" max="12" width="10.5703125" customWidth="1"/>
    <col min="13" max="13" width="1" customWidth="1"/>
    <col min="14" max="14" width="11.5703125" customWidth="1"/>
    <col min="15" max="15" width="0.85546875" customWidth="1"/>
    <col min="17" max="17" width="0.85546875" customWidth="1"/>
    <col min="19" max="20" width="11" customWidth="1"/>
    <col min="21" max="21" width="14.7109375" customWidth="1"/>
    <col min="22" max="22" width="17" customWidth="1"/>
    <col min="23" max="23" width="11.5703125" style="1" customWidth="1"/>
    <col min="24" max="24" width="12.5703125" style="1" customWidth="1"/>
    <col min="27" max="27" width="11.5703125" customWidth="1"/>
    <col min="28" max="28" width="14.42578125" bestFit="1" customWidth="1"/>
    <col min="29" max="29" width="12" bestFit="1" customWidth="1"/>
    <col min="32" max="32" width="10.5703125" customWidth="1"/>
    <col min="33" max="33" width="9.85546875" customWidth="1"/>
    <col min="34" max="34" width="10.85546875" customWidth="1"/>
    <col min="35" max="35" width="11.7109375" customWidth="1"/>
  </cols>
  <sheetData>
    <row r="1" spans="1:35" ht="29.25" customHeight="1" x14ac:dyDescent="0.25">
      <c r="B1" s="25"/>
      <c r="C1" s="27"/>
      <c r="D1" s="49" t="s">
        <v>0</v>
      </c>
      <c r="E1" s="50" t="s">
        <v>1</v>
      </c>
      <c r="F1" s="50"/>
      <c r="R1" s="44" t="s">
        <v>11</v>
      </c>
      <c r="S1" s="44" t="s">
        <v>84</v>
      </c>
      <c r="T1" s="44" t="s">
        <v>12</v>
      </c>
      <c r="U1" s="44" t="s">
        <v>13</v>
      </c>
      <c r="V1" s="44" t="s">
        <v>14</v>
      </c>
      <c r="W1" s="44" t="s">
        <v>15</v>
      </c>
      <c r="X1" s="45" t="s">
        <v>88</v>
      </c>
      <c r="Y1" s="44" t="s">
        <v>16</v>
      </c>
      <c r="Z1" s="44" t="s">
        <v>17</v>
      </c>
      <c r="AA1" s="44" t="s">
        <v>18</v>
      </c>
      <c r="AB1" s="44" t="s">
        <v>19</v>
      </c>
      <c r="AC1" s="44" t="s">
        <v>20</v>
      </c>
    </row>
    <row r="2" spans="1:35" ht="30.75" thickBot="1" x14ac:dyDescent="0.3">
      <c r="B2" s="26" t="s">
        <v>5</v>
      </c>
      <c r="C2" s="27"/>
      <c r="D2" s="49"/>
      <c r="E2" s="24" t="s">
        <v>2</v>
      </c>
      <c r="F2" s="24" t="s">
        <v>3</v>
      </c>
      <c r="G2" s="22"/>
      <c r="H2" s="21" t="s">
        <v>4</v>
      </c>
      <c r="J2" s="21" t="s">
        <v>8</v>
      </c>
      <c r="K2" s="21" t="s">
        <v>9</v>
      </c>
      <c r="L2" s="21" t="s">
        <v>10</v>
      </c>
      <c r="N2" s="38" t="s">
        <v>6</v>
      </c>
      <c r="O2" s="39"/>
      <c r="P2" s="38" t="s">
        <v>7</v>
      </c>
      <c r="R2" s="9">
        <v>1</v>
      </c>
      <c r="S2" s="9" t="s">
        <v>85</v>
      </c>
      <c r="T2" s="9" t="s">
        <v>72</v>
      </c>
      <c r="U2" s="9" t="s">
        <v>25</v>
      </c>
      <c r="V2" s="9" t="s">
        <v>26</v>
      </c>
      <c r="W2" s="41">
        <v>35000</v>
      </c>
      <c r="X2" s="41">
        <v>5</v>
      </c>
      <c r="Y2" s="42">
        <f>W2/(VLOOKUP(T2,$B$3:$L$19,10,FALSE))</f>
        <v>0.57377049180327866</v>
      </c>
      <c r="Z2" s="42">
        <f>(IF(AND(X2=5,Y2&gt;1.2),$AI$5,IF(AND(X2=4,Y2&gt;1.2),$AI$6,IF(AND(X2=3,Y2&gt;1.2),$AI$7,IF(AND(X2=2,Y2&gt;1.2),$AI$8,IF(AND(X2=5,Y2&lt;=1.2),$AH$5,IF(AND(X2=4,Y2&lt;=1.2),$AH$6,IF(AND(X2=3,Y2&lt;=1.2),$AH$7,IF(AND(X2=2,Y2&lt;=1.2),$AH$8,IF(AND(X2=5,Y2&lt;=1),$AG$5,IF(AND(X2=4,Y2&lt;=1),$AG$6,IF(AND(X2=3,Y2&lt;=1),$AG$7,IF(AND(X2=2,Y2&lt;=1),$AG$8,IF(AND(X2=5,Y2&lt;0.81),$AF$5,IF(AND(X2=4,Y2&lt;0.81),$AF$6,IF(AND(X2=3,Y2&lt;0.81),$AF$7,IF(AND(X2=2,Y2&lt;0.81),$AF$8,0)))))))))))))))))</f>
        <v>0.11</v>
      </c>
      <c r="AA2" s="43">
        <f>Z2*W2</f>
        <v>3850</v>
      </c>
      <c r="AB2" s="43">
        <f>AA2+W2</f>
        <v>38850</v>
      </c>
      <c r="AC2" s="42">
        <f>AB2/(VLOOKUP(T2,$B$3:$L$19,10,FALSE))</f>
        <v>0.63688524590163931</v>
      </c>
    </row>
    <row r="3" spans="1:35" ht="15.75" customHeight="1" x14ac:dyDescent="0.25">
      <c r="A3" s="53" t="s">
        <v>71</v>
      </c>
      <c r="B3" s="56" t="s">
        <v>72</v>
      </c>
      <c r="D3" s="23">
        <v>21</v>
      </c>
      <c r="E3" s="23">
        <v>880</v>
      </c>
      <c r="F3" s="23">
        <v>1055</v>
      </c>
      <c r="G3" s="9"/>
      <c r="H3" s="16">
        <v>114227.20000000001</v>
      </c>
      <c r="J3" s="51">
        <f>K3*0.5</f>
        <v>30500</v>
      </c>
      <c r="K3" s="51">
        <v>61000</v>
      </c>
      <c r="L3" s="51">
        <f>K3*1.5</f>
        <v>91500</v>
      </c>
      <c r="N3" s="68"/>
      <c r="O3" s="29"/>
      <c r="P3" s="70">
        <f>(K3-K5)/K3</f>
        <v>1</v>
      </c>
      <c r="R3" s="9">
        <v>2</v>
      </c>
      <c r="S3" s="9" t="s">
        <v>86</v>
      </c>
      <c r="T3" s="9" t="s">
        <v>75</v>
      </c>
      <c r="U3" s="9" t="s">
        <v>27</v>
      </c>
      <c r="V3" s="9" t="s">
        <v>28</v>
      </c>
      <c r="W3" s="41">
        <v>14000</v>
      </c>
      <c r="X3" s="41">
        <v>4</v>
      </c>
      <c r="Y3" s="42">
        <f t="shared" ref="Y3:Y26" si="0">W3/(VLOOKUP(T3,$B$3:$L$19,10,FALSE))</f>
        <v>0.90322580645161288</v>
      </c>
      <c r="Z3" s="42">
        <f t="shared" ref="Z3:Z26" si="1">(IF(AND(X3=5,Y3&gt;1.2),$AI$5,IF(AND(X3=4,Y3&gt;1.2),$AI$6,IF(AND(X3=3,Y3&gt;1.2),$AI$7,IF(AND(X3=2,Y3&gt;1.2),$AI$8,IF(AND(X3=5,Y3&lt;=1.2),$AH$5,IF(AND(X3=4,Y3&lt;=1.2),$AH$6,IF(AND(X3=3,Y3&lt;=1.2),$AH$7,IF(AND(X3=2,Y3&lt;=1.2),$AH$8,IF(AND(X3=5,Y3&lt;=1),$AG$5,IF(AND(X3=4,Y3&lt;=1),$AG$6,IF(AND(X3=3,Y3&lt;=1),$AG$7,IF(AND(X3=2,Y3&lt;=1),$AG$8,IF(AND(X3=5,Y3&lt;0.81),$AF$5,IF(AND(X3=4,Y3&lt;0.81),$AF$6,IF(AND(X3=3,Y3&lt;0.81),$AF$7,IF(AND(X3=2,Y3&lt;0.81),$AF$8,0)))))))))))))))))</f>
        <v>0.1</v>
      </c>
      <c r="AA3" s="43">
        <f t="shared" ref="AA3:AA26" si="2">Z3*W3</f>
        <v>1400</v>
      </c>
      <c r="AB3" s="43">
        <f t="shared" ref="AB3:AB26" si="3">AA3+W3</f>
        <v>15400</v>
      </c>
      <c r="AC3" s="42">
        <f t="shared" ref="AC3:AC26" si="4">AB3/(VLOOKUP(T3,$B$3:$L$19,10,FALSE))</f>
        <v>0.99354838709677418</v>
      </c>
    </row>
    <row r="4" spans="1:35" x14ac:dyDescent="0.25">
      <c r="A4" s="54"/>
      <c r="B4" s="57"/>
      <c r="D4" s="48">
        <v>20</v>
      </c>
      <c r="E4" s="48">
        <v>735</v>
      </c>
      <c r="F4" s="48">
        <v>879</v>
      </c>
      <c r="G4" s="9"/>
      <c r="H4" s="10">
        <v>84590.400000000009</v>
      </c>
      <c r="J4" s="52"/>
      <c r="K4" s="52"/>
      <c r="L4" s="52"/>
      <c r="N4" s="69"/>
      <c r="O4" s="9"/>
      <c r="P4" s="71"/>
      <c r="R4" s="9">
        <v>3</v>
      </c>
      <c r="S4" s="9" t="s">
        <v>29</v>
      </c>
      <c r="T4" s="9" t="s">
        <v>76</v>
      </c>
      <c r="U4" s="9" t="s">
        <v>27</v>
      </c>
      <c r="V4" s="9" t="s">
        <v>28</v>
      </c>
      <c r="W4" s="41">
        <v>11444</v>
      </c>
      <c r="X4" s="41">
        <v>4</v>
      </c>
      <c r="Y4" s="42">
        <f t="shared" si="0"/>
        <v>1.1797938144329896</v>
      </c>
      <c r="Z4" s="42">
        <f t="shared" si="1"/>
        <v>0.1</v>
      </c>
      <c r="AA4" s="43">
        <f t="shared" si="2"/>
        <v>1144.4000000000001</v>
      </c>
      <c r="AB4" s="43">
        <f t="shared" si="3"/>
        <v>12588.4</v>
      </c>
      <c r="AC4" s="42">
        <f t="shared" si="4"/>
        <v>1.2977731958762886</v>
      </c>
      <c r="AE4" s="40"/>
      <c r="AF4" s="40" t="s">
        <v>21</v>
      </c>
      <c r="AG4" s="40" t="s">
        <v>22</v>
      </c>
      <c r="AH4" s="40" t="s">
        <v>23</v>
      </c>
      <c r="AI4" s="40" t="s">
        <v>24</v>
      </c>
    </row>
    <row r="5" spans="1:35" x14ac:dyDescent="0.25">
      <c r="A5" s="54"/>
      <c r="B5" s="57"/>
      <c r="D5" s="48">
        <v>19</v>
      </c>
      <c r="E5" s="48">
        <v>614</v>
      </c>
      <c r="F5" s="48">
        <v>734</v>
      </c>
      <c r="G5" s="9"/>
      <c r="H5" s="17">
        <v>64857.600000000006</v>
      </c>
      <c r="J5" s="52"/>
      <c r="K5" s="52"/>
      <c r="L5" s="52"/>
      <c r="M5" s="3"/>
      <c r="N5" s="69"/>
      <c r="O5" s="30"/>
      <c r="P5" s="71"/>
      <c r="R5" s="9">
        <v>4</v>
      </c>
      <c r="S5" s="9" t="s">
        <v>87</v>
      </c>
      <c r="T5" s="9" t="s">
        <v>75</v>
      </c>
      <c r="U5" s="9" t="s">
        <v>30</v>
      </c>
      <c r="V5" s="9" t="s">
        <v>31</v>
      </c>
      <c r="W5" s="41">
        <v>12000</v>
      </c>
      <c r="X5" s="41">
        <v>3</v>
      </c>
      <c r="Y5" s="42">
        <f t="shared" si="0"/>
        <v>0.77419354838709675</v>
      </c>
      <c r="Z5" s="42">
        <f t="shared" si="1"/>
        <v>9.0000000000000011E-2</v>
      </c>
      <c r="AA5" s="43">
        <f t="shared" si="2"/>
        <v>1080.0000000000002</v>
      </c>
      <c r="AB5" s="43">
        <f t="shared" si="3"/>
        <v>13080</v>
      </c>
      <c r="AC5" s="42">
        <f t="shared" si="4"/>
        <v>0.84387096774193548</v>
      </c>
      <c r="AE5" s="46">
        <v>5</v>
      </c>
      <c r="AF5" s="42">
        <f>IF(AF6=0,0,(AF6+0.01))</f>
        <v>0.13</v>
      </c>
      <c r="AG5" s="42">
        <f>IF(AG6=0,0,(AG6+0.01))</f>
        <v>0.12</v>
      </c>
      <c r="AH5" s="42">
        <f t="shared" ref="AH5:AI8" si="5">IF(AG5=0,0,(AG5-0.01))</f>
        <v>0.11</v>
      </c>
      <c r="AI5" s="42">
        <f t="shared" si="5"/>
        <v>0.1</v>
      </c>
    </row>
    <row r="6" spans="1:35" x14ac:dyDescent="0.25">
      <c r="A6" s="54"/>
      <c r="B6" s="57" t="s">
        <v>73</v>
      </c>
      <c r="D6" s="48">
        <v>18</v>
      </c>
      <c r="E6" s="48">
        <v>519</v>
      </c>
      <c r="F6" s="48">
        <v>613</v>
      </c>
      <c r="G6" s="9"/>
      <c r="H6" s="10">
        <v>47545.600000000006</v>
      </c>
      <c r="J6" s="52">
        <f t="shared" ref="J6" si="6">K6*0.75</f>
        <v>18750</v>
      </c>
      <c r="K6" s="52">
        <v>25000</v>
      </c>
      <c r="L6" s="52">
        <f t="shared" ref="L6" si="7">K6*1.25</f>
        <v>31250</v>
      </c>
      <c r="M6" s="3"/>
      <c r="N6" s="72">
        <f>(L6-J3)/(L3-J3)</f>
        <v>1.2295081967213115E-2</v>
      </c>
      <c r="O6" s="30"/>
      <c r="P6" s="71">
        <f>(K6-K8)/K6</f>
        <v>0.38</v>
      </c>
      <c r="R6" s="9">
        <v>5</v>
      </c>
      <c r="S6" s="9" t="s">
        <v>32</v>
      </c>
      <c r="T6" s="9" t="s">
        <v>77</v>
      </c>
      <c r="U6" s="9" t="s">
        <v>33</v>
      </c>
      <c r="V6" s="9" t="s">
        <v>34</v>
      </c>
      <c r="W6" s="41">
        <v>6000</v>
      </c>
      <c r="X6" s="41">
        <v>3</v>
      </c>
      <c r="Y6" s="42">
        <f t="shared" si="0"/>
        <v>0.98360655737704916</v>
      </c>
      <c r="Z6" s="42">
        <f t="shared" si="1"/>
        <v>9.0000000000000011E-2</v>
      </c>
      <c r="AA6" s="43">
        <f t="shared" si="2"/>
        <v>540.00000000000011</v>
      </c>
      <c r="AB6" s="43">
        <f t="shared" si="3"/>
        <v>6540</v>
      </c>
      <c r="AC6" s="42">
        <f t="shared" si="4"/>
        <v>1.0721311475409836</v>
      </c>
      <c r="AE6" s="46">
        <v>4</v>
      </c>
      <c r="AF6" s="42">
        <f>IF(AF7=0,0,(AF7+0.01))</f>
        <v>0.12</v>
      </c>
      <c r="AG6" s="42">
        <f>IF(AG7=0,0,(AG7+0.01))</f>
        <v>0.11</v>
      </c>
      <c r="AH6" s="42">
        <f t="shared" si="5"/>
        <v>0.1</v>
      </c>
      <c r="AI6" s="42">
        <f t="shared" si="5"/>
        <v>9.0000000000000011E-2</v>
      </c>
    </row>
    <row r="7" spans="1:35" ht="15.75" thickBot="1" x14ac:dyDescent="0.3">
      <c r="A7" s="55"/>
      <c r="B7" s="58"/>
      <c r="D7" s="48">
        <v>17</v>
      </c>
      <c r="E7" s="48">
        <v>439</v>
      </c>
      <c r="F7" s="48">
        <v>518</v>
      </c>
      <c r="G7" s="9"/>
      <c r="H7" s="7">
        <v>33505.599999999999</v>
      </c>
      <c r="J7" s="64"/>
      <c r="K7" s="64"/>
      <c r="L7" s="64"/>
      <c r="M7" s="3"/>
      <c r="N7" s="73"/>
      <c r="O7" s="31"/>
      <c r="P7" s="74"/>
      <c r="R7" s="9">
        <v>6</v>
      </c>
      <c r="S7" s="9" t="s">
        <v>35</v>
      </c>
      <c r="T7" s="9" t="s">
        <v>76</v>
      </c>
      <c r="U7" s="9" t="s">
        <v>36</v>
      </c>
      <c r="V7" s="9" t="s">
        <v>37</v>
      </c>
      <c r="W7" s="41">
        <v>7800</v>
      </c>
      <c r="X7" s="41">
        <v>3</v>
      </c>
      <c r="Y7" s="42">
        <f t="shared" si="0"/>
        <v>0.80412371134020622</v>
      </c>
      <c r="Z7" s="42">
        <f t="shared" si="1"/>
        <v>9.0000000000000011E-2</v>
      </c>
      <c r="AA7" s="43">
        <f t="shared" si="2"/>
        <v>702.00000000000011</v>
      </c>
      <c r="AB7" s="43">
        <f t="shared" si="3"/>
        <v>8502</v>
      </c>
      <c r="AC7" s="42">
        <f t="shared" si="4"/>
        <v>0.87649484536082478</v>
      </c>
      <c r="AE7" s="46">
        <v>3</v>
      </c>
      <c r="AF7" s="42">
        <f>IF(AG7=0,0,(AG7+0.01))</f>
        <v>0.11</v>
      </c>
      <c r="AG7" s="47">
        <v>0.1</v>
      </c>
      <c r="AH7" s="42">
        <f t="shared" si="5"/>
        <v>9.0000000000000011E-2</v>
      </c>
      <c r="AI7" s="42">
        <f t="shared" si="5"/>
        <v>8.0000000000000016E-2</v>
      </c>
    </row>
    <row r="8" spans="1:35" x14ac:dyDescent="0.25">
      <c r="A8" s="53" t="s">
        <v>74</v>
      </c>
      <c r="B8" s="59" t="s">
        <v>75</v>
      </c>
      <c r="D8" s="48">
        <v>16</v>
      </c>
      <c r="E8" s="48">
        <v>371</v>
      </c>
      <c r="F8" s="48">
        <v>438</v>
      </c>
      <c r="G8" s="9"/>
      <c r="H8" s="16">
        <v>23272</v>
      </c>
      <c r="J8" s="51">
        <f t="shared" ref="J8" si="8">K8*0.75</f>
        <v>11625</v>
      </c>
      <c r="K8" s="51">
        <v>15500</v>
      </c>
      <c r="L8" s="51">
        <f t="shared" ref="L8" si="9">K8*1.25</f>
        <v>19375</v>
      </c>
      <c r="M8" s="3"/>
      <c r="N8" s="77">
        <f>(L8-J6)/(L6-J6)</f>
        <v>0.05</v>
      </c>
      <c r="O8" s="32"/>
      <c r="P8" s="70">
        <f>(K8-K10)/K8</f>
        <v>0.37419354838709679</v>
      </c>
      <c r="R8" s="9">
        <v>7</v>
      </c>
      <c r="S8" s="9" t="s">
        <v>38</v>
      </c>
      <c r="T8" s="9" t="s">
        <v>73</v>
      </c>
      <c r="U8" s="9" t="s">
        <v>39</v>
      </c>
      <c r="V8" s="9" t="s">
        <v>40</v>
      </c>
      <c r="W8" s="41">
        <v>16000</v>
      </c>
      <c r="X8" s="41">
        <v>3</v>
      </c>
      <c r="Y8" s="42">
        <f t="shared" si="0"/>
        <v>0.64</v>
      </c>
      <c r="Z8" s="42">
        <f t="shared" si="1"/>
        <v>9.0000000000000011E-2</v>
      </c>
      <c r="AA8" s="43">
        <f t="shared" si="2"/>
        <v>1440.0000000000002</v>
      </c>
      <c r="AB8" s="43">
        <f t="shared" si="3"/>
        <v>17440</v>
      </c>
      <c r="AC8" s="42">
        <f t="shared" si="4"/>
        <v>0.6976</v>
      </c>
      <c r="AE8" s="46">
        <v>2</v>
      </c>
      <c r="AF8" s="42">
        <f>IF(AF7=0,0,(AF7-0.01))</f>
        <v>0.1</v>
      </c>
      <c r="AG8" s="42">
        <f>IF(AG7=0,0,(AG7-0.01))</f>
        <v>9.0000000000000011E-2</v>
      </c>
      <c r="AH8" s="42">
        <f t="shared" si="5"/>
        <v>8.0000000000000016E-2</v>
      </c>
      <c r="AI8" s="42">
        <f t="shared" si="5"/>
        <v>7.0000000000000021E-2</v>
      </c>
    </row>
    <row r="9" spans="1:35" x14ac:dyDescent="0.25">
      <c r="A9" s="54"/>
      <c r="B9" s="60"/>
      <c r="D9" s="48">
        <v>15</v>
      </c>
      <c r="E9" s="48">
        <v>314</v>
      </c>
      <c r="F9" s="48">
        <v>370</v>
      </c>
      <c r="G9" s="9"/>
      <c r="H9" s="10">
        <v>16240</v>
      </c>
      <c r="J9" s="52"/>
      <c r="K9" s="52"/>
      <c r="L9" s="52"/>
      <c r="M9" s="3"/>
      <c r="N9" s="78"/>
      <c r="O9" s="30"/>
      <c r="P9" s="71"/>
      <c r="R9" s="9">
        <v>8</v>
      </c>
      <c r="S9" s="9" t="s">
        <v>41</v>
      </c>
      <c r="T9" s="9" t="s">
        <v>75</v>
      </c>
      <c r="U9" s="9" t="s">
        <v>42</v>
      </c>
      <c r="V9" s="9" t="s">
        <v>43</v>
      </c>
      <c r="W9" s="41">
        <v>13400</v>
      </c>
      <c r="X9" s="41">
        <v>2</v>
      </c>
      <c r="Y9" s="42">
        <f t="shared" si="0"/>
        <v>0.86451612903225805</v>
      </c>
      <c r="Z9" s="42">
        <f t="shared" si="1"/>
        <v>8.0000000000000016E-2</v>
      </c>
      <c r="AA9" s="43">
        <f t="shared" si="2"/>
        <v>1072.0000000000002</v>
      </c>
      <c r="AB9" s="43">
        <f t="shared" si="3"/>
        <v>14472</v>
      </c>
      <c r="AC9" s="42">
        <f t="shared" si="4"/>
        <v>0.93367741935483872</v>
      </c>
      <c r="AE9" s="46">
        <v>1</v>
      </c>
      <c r="AF9" s="42">
        <v>0</v>
      </c>
      <c r="AG9" s="42">
        <v>0</v>
      </c>
      <c r="AH9" s="42">
        <v>0</v>
      </c>
      <c r="AI9" s="42">
        <v>0</v>
      </c>
    </row>
    <row r="10" spans="1:35" x14ac:dyDescent="0.25">
      <c r="A10" s="54"/>
      <c r="B10" s="60" t="s">
        <v>76</v>
      </c>
      <c r="D10" s="48">
        <v>14</v>
      </c>
      <c r="E10" s="48">
        <v>269</v>
      </c>
      <c r="F10" s="48">
        <v>313</v>
      </c>
      <c r="G10" s="9"/>
      <c r="H10" s="10">
        <v>12076.800000000001</v>
      </c>
      <c r="J10" s="52">
        <f t="shared" ref="J10" si="10">K10*0.75</f>
        <v>7275</v>
      </c>
      <c r="K10" s="65">
        <v>9700</v>
      </c>
      <c r="L10" s="52">
        <f t="shared" ref="L10" si="11">K10*1.25</f>
        <v>12125</v>
      </c>
      <c r="M10" s="3"/>
      <c r="N10" s="72">
        <f>(L10-J8)/(L8-J8)</f>
        <v>6.4516129032258063E-2</v>
      </c>
      <c r="O10" s="30"/>
      <c r="P10" s="71">
        <f>(K10-K12)/K10</f>
        <v>0.37113402061855671</v>
      </c>
      <c r="R10" s="9">
        <v>9</v>
      </c>
      <c r="S10" s="9" t="s">
        <v>44</v>
      </c>
      <c r="T10" s="9" t="s">
        <v>77</v>
      </c>
      <c r="U10" s="9" t="s">
        <v>45</v>
      </c>
      <c r="V10" s="9" t="s">
        <v>46</v>
      </c>
      <c r="W10" s="41">
        <v>6500</v>
      </c>
      <c r="X10" s="41">
        <v>2</v>
      </c>
      <c r="Y10" s="42">
        <f t="shared" si="0"/>
        <v>1.0655737704918034</v>
      </c>
      <c r="Z10" s="42">
        <f t="shared" si="1"/>
        <v>8.0000000000000016E-2</v>
      </c>
      <c r="AA10" s="43">
        <f t="shared" si="2"/>
        <v>520.00000000000011</v>
      </c>
      <c r="AB10" s="43">
        <f t="shared" si="3"/>
        <v>7020</v>
      </c>
      <c r="AC10" s="42">
        <f t="shared" si="4"/>
        <v>1.1508196721311474</v>
      </c>
    </row>
    <row r="11" spans="1:35" x14ac:dyDescent="0.25">
      <c r="A11" s="54"/>
      <c r="B11" s="60"/>
      <c r="D11" s="48">
        <v>13</v>
      </c>
      <c r="E11" s="48">
        <v>228</v>
      </c>
      <c r="F11" s="48">
        <v>268</v>
      </c>
      <c r="G11" s="9"/>
      <c r="H11" s="18">
        <v>9000</v>
      </c>
      <c r="J11" s="52"/>
      <c r="K11" s="65"/>
      <c r="L11" s="52"/>
      <c r="M11" s="3"/>
      <c r="N11" s="72"/>
      <c r="O11" s="30"/>
      <c r="P11" s="71"/>
      <c r="R11" s="9">
        <v>10</v>
      </c>
      <c r="S11" s="9" t="s">
        <v>47</v>
      </c>
      <c r="T11" s="9" t="s">
        <v>76</v>
      </c>
      <c r="U11" s="9" t="s">
        <v>48</v>
      </c>
      <c r="V11" s="9" t="s">
        <v>49</v>
      </c>
      <c r="W11" s="41">
        <v>8000</v>
      </c>
      <c r="X11" s="41">
        <v>3</v>
      </c>
      <c r="Y11" s="42">
        <f t="shared" si="0"/>
        <v>0.82474226804123707</v>
      </c>
      <c r="Z11" s="42">
        <f t="shared" si="1"/>
        <v>9.0000000000000011E-2</v>
      </c>
      <c r="AA11" s="43">
        <f t="shared" si="2"/>
        <v>720.00000000000011</v>
      </c>
      <c r="AB11" s="43">
        <f t="shared" si="3"/>
        <v>8720</v>
      </c>
      <c r="AC11" s="42">
        <f t="shared" si="4"/>
        <v>0.89896907216494848</v>
      </c>
    </row>
    <row r="12" spans="1:35" x14ac:dyDescent="0.25">
      <c r="A12" s="54"/>
      <c r="B12" s="60" t="s">
        <v>77</v>
      </c>
      <c r="D12" s="48">
        <v>12</v>
      </c>
      <c r="E12" s="48">
        <v>192</v>
      </c>
      <c r="F12" s="48">
        <v>277</v>
      </c>
      <c r="G12" s="9"/>
      <c r="H12" s="18">
        <v>6713.6</v>
      </c>
      <c r="J12" s="52">
        <f>K12*0.75</f>
        <v>4575</v>
      </c>
      <c r="K12" s="66">
        <v>6100</v>
      </c>
      <c r="L12" s="52">
        <f t="shared" ref="L12" si="12">K12*1.25</f>
        <v>7625</v>
      </c>
      <c r="M12" s="3"/>
      <c r="N12" s="72">
        <f>(L12-J10)/(L10-J10)</f>
        <v>7.2164948453608241E-2</v>
      </c>
      <c r="O12" s="30"/>
      <c r="P12" s="71">
        <f>(K12-K14)/K12</f>
        <v>0.29180327868852457</v>
      </c>
      <c r="R12" s="9">
        <v>11</v>
      </c>
      <c r="S12" s="9" t="s">
        <v>50</v>
      </c>
      <c r="T12" s="9" t="s">
        <v>77</v>
      </c>
      <c r="U12" s="9" t="s">
        <v>48</v>
      </c>
      <c r="V12" s="9" t="s">
        <v>49</v>
      </c>
      <c r="W12" s="41">
        <v>5900</v>
      </c>
      <c r="X12" s="41">
        <v>3</v>
      </c>
      <c r="Y12" s="42">
        <f t="shared" si="0"/>
        <v>0.96721311475409832</v>
      </c>
      <c r="Z12" s="42">
        <f t="shared" si="1"/>
        <v>9.0000000000000011E-2</v>
      </c>
      <c r="AA12" s="43">
        <f t="shared" si="2"/>
        <v>531.00000000000011</v>
      </c>
      <c r="AB12" s="43">
        <f t="shared" si="3"/>
        <v>6431</v>
      </c>
      <c r="AC12" s="42">
        <f t="shared" si="4"/>
        <v>1.0542622950819671</v>
      </c>
    </row>
    <row r="13" spans="1:35" ht="15.75" thickBot="1" x14ac:dyDescent="0.3">
      <c r="A13" s="55"/>
      <c r="B13" s="61"/>
      <c r="D13" s="48">
        <v>11</v>
      </c>
      <c r="E13" s="48">
        <v>161</v>
      </c>
      <c r="F13" s="48">
        <v>191</v>
      </c>
      <c r="G13" s="9"/>
      <c r="H13" s="19">
        <v>5283.2000000000007</v>
      </c>
      <c r="J13" s="64"/>
      <c r="K13" s="67"/>
      <c r="L13" s="64"/>
      <c r="M13" s="3"/>
      <c r="N13" s="73"/>
      <c r="O13" s="31"/>
      <c r="P13" s="74"/>
      <c r="R13" s="9">
        <v>12</v>
      </c>
      <c r="S13" s="9" t="s">
        <v>51</v>
      </c>
      <c r="T13" s="9" t="s">
        <v>77</v>
      </c>
      <c r="U13" s="9" t="s">
        <v>52</v>
      </c>
      <c r="V13" s="9" t="s">
        <v>53</v>
      </c>
      <c r="W13" s="41">
        <v>5300</v>
      </c>
      <c r="X13" s="41">
        <v>3</v>
      </c>
      <c r="Y13" s="42">
        <f t="shared" si="0"/>
        <v>0.86885245901639341</v>
      </c>
      <c r="Z13" s="42">
        <f t="shared" si="1"/>
        <v>9.0000000000000011E-2</v>
      </c>
      <c r="AA13" s="43">
        <f t="shared" si="2"/>
        <v>477.00000000000006</v>
      </c>
      <c r="AB13" s="43">
        <f t="shared" si="3"/>
        <v>5777</v>
      </c>
      <c r="AC13" s="42">
        <f t="shared" si="4"/>
        <v>0.94704918032786889</v>
      </c>
    </row>
    <row r="14" spans="1:35" x14ac:dyDescent="0.25">
      <c r="A14" s="53" t="s">
        <v>78</v>
      </c>
      <c r="B14" s="4" t="s">
        <v>79</v>
      </c>
      <c r="D14" s="48">
        <v>10</v>
      </c>
      <c r="E14" s="48">
        <v>135</v>
      </c>
      <c r="F14" s="48">
        <v>160</v>
      </c>
      <c r="G14" s="9"/>
      <c r="H14" s="20">
        <v>4273.6000000000004</v>
      </c>
      <c r="J14" s="11">
        <f>K14*0.8</f>
        <v>3456</v>
      </c>
      <c r="K14" s="12">
        <v>4320</v>
      </c>
      <c r="L14" s="11">
        <f>K14*1.2</f>
        <v>5184</v>
      </c>
      <c r="N14" s="33">
        <f>(L14-J12)/(L12-J12)</f>
        <v>0.19967213114754098</v>
      </c>
      <c r="O14" s="29"/>
      <c r="P14" s="34">
        <f>(K14-K15)/K14</f>
        <v>0.16666666666666666</v>
      </c>
      <c r="R14" s="9">
        <v>13</v>
      </c>
      <c r="S14" s="9" t="s">
        <v>54</v>
      </c>
      <c r="T14" s="9" t="s">
        <v>77</v>
      </c>
      <c r="U14" s="9" t="s">
        <v>52</v>
      </c>
      <c r="V14" s="9" t="s">
        <v>53</v>
      </c>
      <c r="W14" s="41">
        <v>5200</v>
      </c>
      <c r="X14" s="41">
        <v>3</v>
      </c>
      <c r="Y14" s="42">
        <f t="shared" si="0"/>
        <v>0.85245901639344257</v>
      </c>
      <c r="Z14" s="42">
        <f t="shared" si="1"/>
        <v>9.0000000000000011E-2</v>
      </c>
      <c r="AA14" s="43">
        <f t="shared" si="2"/>
        <v>468.00000000000006</v>
      </c>
      <c r="AB14" s="43">
        <f t="shared" si="3"/>
        <v>5668</v>
      </c>
      <c r="AC14" s="42">
        <f t="shared" si="4"/>
        <v>0.92918032786885241</v>
      </c>
    </row>
    <row r="15" spans="1:35" x14ac:dyDescent="0.25">
      <c r="A15" s="54"/>
      <c r="B15" s="5" t="s">
        <v>80</v>
      </c>
      <c r="D15" s="8">
        <v>9</v>
      </c>
      <c r="E15" s="8">
        <v>114</v>
      </c>
      <c r="F15" s="8">
        <v>134</v>
      </c>
      <c r="G15" s="9"/>
      <c r="H15" s="18">
        <v>3683.2000000000003</v>
      </c>
      <c r="J15" s="13">
        <f>K15*0.8</f>
        <v>2880</v>
      </c>
      <c r="K15" s="14">
        <v>3600</v>
      </c>
      <c r="L15" s="13">
        <f>K15*1.2</f>
        <v>4320</v>
      </c>
      <c r="N15" s="35">
        <f>(L15-J14)/(L14-J14)</f>
        <v>0.5</v>
      </c>
      <c r="O15" s="9"/>
      <c r="P15" s="36">
        <f>(K15-K16)/K15</f>
        <v>0.16666666666666666</v>
      </c>
      <c r="R15" s="9">
        <v>14</v>
      </c>
      <c r="S15" s="9" t="s">
        <v>55</v>
      </c>
      <c r="T15" s="9" t="s">
        <v>77</v>
      </c>
      <c r="U15" s="9" t="s">
        <v>56</v>
      </c>
      <c r="V15" s="9" t="s">
        <v>28</v>
      </c>
      <c r="W15" s="41">
        <v>5100</v>
      </c>
      <c r="X15" s="41">
        <v>4</v>
      </c>
      <c r="Y15" s="42">
        <f t="shared" si="0"/>
        <v>0.83606557377049184</v>
      </c>
      <c r="Z15" s="42">
        <f t="shared" si="1"/>
        <v>0.1</v>
      </c>
      <c r="AA15" s="43">
        <f t="shared" si="2"/>
        <v>510</v>
      </c>
      <c r="AB15" s="43">
        <f t="shared" si="3"/>
        <v>5610</v>
      </c>
      <c r="AC15" s="42">
        <f t="shared" si="4"/>
        <v>0.91967213114754098</v>
      </c>
    </row>
    <row r="16" spans="1:35" x14ac:dyDescent="0.25">
      <c r="A16" s="54"/>
      <c r="B16" s="5" t="s">
        <v>81</v>
      </c>
      <c r="D16" s="8">
        <v>8</v>
      </c>
      <c r="E16" s="8">
        <v>98</v>
      </c>
      <c r="F16" s="8">
        <v>113</v>
      </c>
      <c r="G16" s="9"/>
      <c r="H16" s="18">
        <v>3214.4</v>
      </c>
      <c r="J16" s="13">
        <f t="shared" ref="J16:J17" si="13">K16*0.8</f>
        <v>2400</v>
      </c>
      <c r="K16" s="14">
        <v>3000</v>
      </c>
      <c r="L16" s="13">
        <f t="shared" ref="L16:L17" si="14">K16*1.2</f>
        <v>3600</v>
      </c>
      <c r="N16" s="35">
        <f>(L16-J15)/(L15-J15)</f>
        <v>0.5</v>
      </c>
      <c r="O16" s="9"/>
      <c r="P16" s="36">
        <f t="shared" ref="P16" si="15">(K16-K17)/K16</f>
        <v>0.16666666666666666</v>
      </c>
      <c r="R16" s="9">
        <v>15</v>
      </c>
      <c r="S16" s="9" t="s">
        <v>57</v>
      </c>
      <c r="T16" s="9" t="s">
        <v>79</v>
      </c>
      <c r="U16" s="9" t="s">
        <v>56</v>
      </c>
      <c r="V16" s="9" t="s">
        <v>28</v>
      </c>
      <c r="W16" s="41">
        <v>4606</v>
      </c>
      <c r="X16" s="41">
        <v>4</v>
      </c>
      <c r="Y16" s="42">
        <f t="shared" si="0"/>
        <v>1.0662037037037038</v>
      </c>
      <c r="Z16" s="42">
        <f t="shared" si="1"/>
        <v>0.1</v>
      </c>
      <c r="AA16" s="43">
        <f t="shared" si="2"/>
        <v>460.6</v>
      </c>
      <c r="AB16" s="43">
        <f t="shared" si="3"/>
        <v>5066.6000000000004</v>
      </c>
      <c r="AC16" s="42">
        <f t="shared" si="4"/>
        <v>1.1728240740740741</v>
      </c>
    </row>
    <row r="17" spans="1:29" x14ac:dyDescent="0.25">
      <c r="A17" s="54"/>
      <c r="B17" s="5" t="s">
        <v>82</v>
      </c>
      <c r="D17" s="8">
        <v>7</v>
      </c>
      <c r="E17" s="8">
        <v>85</v>
      </c>
      <c r="F17" s="8">
        <v>97</v>
      </c>
      <c r="G17" s="9"/>
      <c r="H17" s="18">
        <v>2646.4</v>
      </c>
      <c r="J17" s="13">
        <f t="shared" si="13"/>
        <v>2000</v>
      </c>
      <c r="K17" s="15">
        <v>2500</v>
      </c>
      <c r="L17" s="13">
        <f t="shared" si="14"/>
        <v>3000</v>
      </c>
      <c r="N17" s="35">
        <f t="shared" ref="N17" si="16">(L17-J16)/(L16-J16)</f>
        <v>0.5</v>
      </c>
      <c r="O17" s="9"/>
      <c r="P17" s="36">
        <f>(K17-K18)/K17</f>
        <v>0.16800000000000001</v>
      </c>
      <c r="R17" s="9">
        <v>16</v>
      </c>
      <c r="S17" s="9" t="s">
        <v>58</v>
      </c>
      <c r="T17" s="9" t="s">
        <v>77</v>
      </c>
      <c r="U17" s="9" t="s">
        <v>56</v>
      </c>
      <c r="V17" s="9" t="s">
        <v>28</v>
      </c>
      <c r="W17" s="41">
        <v>6100</v>
      </c>
      <c r="X17" s="41">
        <v>5</v>
      </c>
      <c r="Y17" s="42">
        <f t="shared" si="0"/>
        <v>1</v>
      </c>
      <c r="Z17" s="42">
        <f t="shared" si="1"/>
        <v>0.11</v>
      </c>
      <c r="AA17" s="43">
        <f t="shared" si="2"/>
        <v>671</v>
      </c>
      <c r="AB17" s="43">
        <f t="shared" si="3"/>
        <v>6771</v>
      </c>
      <c r="AC17" s="42">
        <f t="shared" si="4"/>
        <v>1.1100000000000001</v>
      </c>
    </row>
    <row r="18" spans="1:29" x14ac:dyDescent="0.25">
      <c r="A18" s="54"/>
      <c r="B18" s="62" t="s">
        <v>83</v>
      </c>
      <c r="D18" s="6">
        <v>6</v>
      </c>
      <c r="E18" s="6">
        <v>73</v>
      </c>
      <c r="F18" s="6">
        <v>84</v>
      </c>
      <c r="G18" s="9"/>
      <c r="H18" s="10">
        <v>2366.4</v>
      </c>
      <c r="J18" s="52">
        <f>K18*0.75</f>
        <v>1560</v>
      </c>
      <c r="K18" s="52">
        <v>2080</v>
      </c>
      <c r="L18" s="52">
        <f>K18*1.25</f>
        <v>2600</v>
      </c>
      <c r="N18" s="72">
        <f>(L18-J17)/(L17-J17)</f>
        <v>0.6</v>
      </c>
      <c r="O18" s="9"/>
      <c r="P18" s="75"/>
      <c r="R18" s="9">
        <v>17</v>
      </c>
      <c r="S18" s="9" t="s">
        <v>59</v>
      </c>
      <c r="T18" s="9" t="s">
        <v>77</v>
      </c>
      <c r="U18" s="9" t="s">
        <v>56</v>
      </c>
      <c r="V18" s="9" t="s">
        <v>28</v>
      </c>
      <c r="W18" s="41">
        <v>5150</v>
      </c>
      <c r="X18" s="41">
        <v>5</v>
      </c>
      <c r="Y18" s="42">
        <f t="shared" si="0"/>
        <v>0.84426229508196726</v>
      </c>
      <c r="Z18" s="42">
        <f t="shared" si="1"/>
        <v>0.11</v>
      </c>
      <c r="AA18" s="43">
        <f t="shared" si="2"/>
        <v>566.5</v>
      </c>
      <c r="AB18" s="43">
        <f t="shared" si="3"/>
        <v>5716.5</v>
      </c>
      <c r="AC18" s="42">
        <f t="shared" si="4"/>
        <v>0.93713114754098359</v>
      </c>
    </row>
    <row r="19" spans="1:29" ht="15.75" thickBot="1" x14ac:dyDescent="0.3">
      <c r="A19" s="55"/>
      <c r="B19" s="63"/>
      <c r="D19" s="10">
        <v>5</v>
      </c>
      <c r="E19" s="10">
        <v>63</v>
      </c>
      <c r="F19" s="10">
        <v>72</v>
      </c>
      <c r="G19" s="9"/>
      <c r="H19" s="7">
        <v>2004.8000000000002</v>
      </c>
      <c r="J19" s="64"/>
      <c r="K19" s="64"/>
      <c r="L19" s="64"/>
      <c r="N19" s="73"/>
      <c r="O19" s="37"/>
      <c r="P19" s="76"/>
      <c r="R19" s="9">
        <v>18</v>
      </c>
      <c r="S19" s="9" t="s">
        <v>60</v>
      </c>
      <c r="T19" s="9" t="s">
        <v>80</v>
      </c>
      <c r="U19" s="9" t="s">
        <v>56</v>
      </c>
      <c r="V19" s="9" t="s">
        <v>28</v>
      </c>
      <c r="W19" s="41">
        <v>4000</v>
      </c>
      <c r="X19" s="41">
        <v>4</v>
      </c>
      <c r="Y19" s="42">
        <f t="shared" si="0"/>
        <v>1.1111111111111112</v>
      </c>
      <c r="Z19" s="42">
        <f t="shared" si="1"/>
        <v>0.1</v>
      </c>
      <c r="AA19" s="43">
        <f t="shared" si="2"/>
        <v>400</v>
      </c>
      <c r="AB19" s="43">
        <f t="shared" si="3"/>
        <v>4400</v>
      </c>
      <c r="AC19" s="42">
        <f t="shared" si="4"/>
        <v>1.2222222222222223</v>
      </c>
    </row>
    <row r="20" spans="1:29" x14ac:dyDescent="0.25">
      <c r="R20" s="9">
        <v>19</v>
      </c>
      <c r="S20" s="9" t="s">
        <v>61</v>
      </c>
      <c r="T20" s="9" t="s">
        <v>79</v>
      </c>
      <c r="U20" s="9" t="s">
        <v>56</v>
      </c>
      <c r="V20" s="9" t="s">
        <v>28</v>
      </c>
      <c r="W20" s="41">
        <v>5000</v>
      </c>
      <c r="X20" s="41">
        <v>4</v>
      </c>
      <c r="Y20" s="42">
        <f t="shared" si="0"/>
        <v>1.1574074074074074</v>
      </c>
      <c r="Z20" s="42">
        <f t="shared" si="1"/>
        <v>0.1</v>
      </c>
      <c r="AA20" s="43">
        <f t="shared" si="2"/>
        <v>500</v>
      </c>
      <c r="AB20" s="43">
        <f t="shared" si="3"/>
        <v>5500</v>
      </c>
      <c r="AC20" s="42">
        <f t="shared" si="4"/>
        <v>1.2731481481481481</v>
      </c>
    </row>
    <row r="21" spans="1:29" x14ac:dyDescent="0.25">
      <c r="R21" s="9">
        <v>20</v>
      </c>
      <c r="S21" s="9" t="s">
        <v>62</v>
      </c>
      <c r="T21" s="9" t="s">
        <v>77</v>
      </c>
      <c r="U21" s="9" t="s">
        <v>56</v>
      </c>
      <c r="V21" s="9" t="s">
        <v>28</v>
      </c>
      <c r="W21" s="41">
        <v>6700</v>
      </c>
      <c r="X21" s="41">
        <v>4</v>
      </c>
      <c r="Y21" s="42">
        <f t="shared" si="0"/>
        <v>1.098360655737705</v>
      </c>
      <c r="Z21" s="42">
        <f t="shared" si="1"/>
        <v>0.1</v>
      </c>
      <c r="AA21" s="43">
        <f t="shared" si="2"/>
        <v>670</v>
      </c>
      <c r="AB21" s="43">
        <f t="shared" si="3"/>
        <v>7370</v>
      </c>
      <c r="AC21" s="42">
        <f t="shared" si="4"/>
        <v>1.2081967213114755</v>
      </c>
    </row>
    <row r="22" spans="1:29" x14ac:dyDescent="0.25">
      <c r="R22" s="9">
        <v>21</v>
      </c>
      <c r="S22" s="9" t="s">
        <v>63</v>
      </c>
      <c r="T22" s="9" t="s">
        <v>81</v>
      </c>
      <c r="U22" s="9" t="s">
        <v>56</v>
      </c>
      <c r="V22" s="9" t="s">
        <v>28</v>
      </c>
      <c r="W22" s="41">
        <v>2900</v>
      </c>
      <c r="X22" s="41">
        <v>3</v>
      </c>
      <c r="Y22" s="42">
        <f t="shared" si="0"/>
        <v>0.96666666666666667</v>
      </c>
      <c r="Z22" s="42">
        <f t="shared" si="1"/>
        <v>9.0000000000000011E-2</v>
      </c>
      <c r="AA22" s="43">
        <f t="shared" si="2"/>
        <v>261.00000000000006</v>
      </c>
      <c r="AB22" s="43">
        <f t="shared" si="3"/>
        <v>3161</v>
      </c>
      <c r="AC22" s="42">
        <f t="shared" si="4"/>
        <v>1.0536666666666668</v>
      </c>
    </row>
    <row r="23" spans="1:29" x14ac:dyDescent="0.25">
      <c r="R23" s="9">
        <v>22</v>
      </c>
      <c r="S23" s="9" t="s">
        <v>64</v>
      </c>
      <c r="T23" s="9" t="s">
        <v>80</v>
      </c>
      <c r="U23" s="9" t="s">
        <v>56</v>
      </c>
      <c r="V23" s="9" t="s">
        <v>28</v>
      </c>
      <c r="W23" s="41">
        <v>3500</v>
      </c>
      <c r="X23" s="41">
        <v>3</v>
      </c>
      <c r="Y23" s="42">
        <f t="shared" si="0"/>
        <v>0.97222222222222221</v>
      </c>
      <c r="Z23" s="42">
        <f t="shared" si="1"/>
        <v>9.0000000000000011E-2</v>
      </c>
      <c r="AA23" s="43">
        <f t="shared" si="2"/>
        <v>315.00000000000006</v>
      </c>
      <c r="AB23" s="43">
        <f t="shared" si="3"/>
        <v>3815</v>
      </c>
      <c r="AC23" s="42">
        <f t="shared" si="4"/>
        <v>1.0597222222222222</v>
      </c>
    </row>
    <row r="24" spans="1:29" x14ac:dyDescent="0.25">
      <c r="R24" s="9">
        <v>23</v>
      </c>
      <c r="S24" s="9" t="s">
        <v>65</v>
      </c>
      <c r="T24" s="9" t="s">
        <v>80</v>
      </c>
      <c r="U24" s="9" t="s">
        <v>56</v>
      </c>
      <c r="V24" s="9" t="s">
        <v>28</v>
      </c>
      <c r="W24" s="41">
        <v>3200</v>
      </c>
      <c r="X24" s="41">
        <v>3</v>
      </c>
      <c r="Y24" s="42">
        <f t="shared" si="0"/>
        <v>0.88888888888888884</v>
      </c>
      <c r="Z24" s="42">
        <f t="shared" si="1"/>
        <v>9.0000000000000011E-2</v>
      </c>
      <c r="AA24" s="43">
        <f t="shared" si="2"/>
        <v>288.00000000000006</v>
      </c>
      <c r="AB24" s="43">
        <f t="shared" si="3"/>
        <v>3488</v>
      </c>
      <c r="AC24" s="42">
        <f t="shared" si="4"/>
        <v>0.96888888888888891</v>
      </c>
    </row>
    <row r="25" spans="1:29" x14ac:dyDescent="0.25">
      <c r="R25" s="9">
        <v>24</v>
      </c>
      <c r="S25" s="9" t="s">
        <v>66</v>
      </c>
      <c r="T25" s="9" t="s">
        <v>80</v>
      </c>
      <c r="U25" s="9" t="s">
        <v>56</v>
      </c>
      <c r="V25" s="9" t="s">
        <v>28</v>
      </c>
      <c r="W25" s="41">
        <v>3100</v>
      </c>
      <c r="X25" s="41">
        <v>2</v>
      </c>
      <c r="Y25" s="42">
        <f t="shared" si="0"/>
        <v>0.86111111111111116</v>
      </c>
      <c r="Z25" s="42">
        <f t="shared" si="1"/>
        <v>8.0000000000000016E-2</v>
      </c>
      <c r="AA25" s="43">
        <f t="shared" si="2"/>
        <v>248.00000000000006</v>
      </c>
      <c r="AB25" s="43">
        <f t="shared" si="3"/>
        <v>3348</v>
      </c>
      <c r="AC25" s="42">
        <f t="shared" si="4"/>
        <v>0.93</v>
      </c>
    </row>
    <row r="26" spans="1:29" x14ac:dyDescent="0.25">
      <c r="R26" s="9">
        <v>25</v>
      </c>
      <c r="S26" s="9" t="s">
        <v>67</v>
      </c>
      <c r="T26" s="9" t="s">
        <v>79</v>
      </c>
      <c r="U26" s="9" t="s">
        <v>56</v>
      </c>
      <c r="V26" s="9" t="s">
        <v>28</v>
      </c>
      <c r="W26" s="41">
        <v>4100</v>
      </c>
      <c r="X26" s="41">
        <v>3</v>
      </c>
      <c r="Y26" s="42">
        <f t="shared" si="0"/>
        <v>0.94907407407407407</v>
      </c>
      <c r="Z26" s="42">
        <f t="shared" si="1"/>
        <v>9.0000000000000011E-2</v>
      </c>
      <c r="AA26" s="43">
        <f t="shared" si="2"/>
        <v>369.00000000000006</v>
      </c>
      <c r="AB26" s="43">
        <f t="shared" si="3"/>
        <v>4469</v>
      </c>
      <c r="AC26" s="42">
        <f t="shared" si="4"/>
        <v>1.0344907407407407</v>
      </c>
    </row>
    <row r="27" spans="1:29" x14ac:dyDescent="0.25">
      <c r="W27" s="1">
        <f>SUM(W2:W26)</f>
        <v>200000</v>
      </c>
      <c r="Z27" t="s">
        <v>68</v>
      </c>
      <c r="AA27" s="2">
        <f>SUM(AA2:AA26)</f>
        <v>19203.5</v>
      </c>
      <c r="AB27" s="28" t="s">
        <v>70</v>
      </c>
      <c r="AC27" s="42">
        <f>AA27/W27</f>
        <v>9.6017500000000006E-2</v>
      </c>
    </row>
    <row r="28" spans="1:29" x14ac:dyDescent="0.25">
      <c r="AA28" s="2"/>
      <c r="AB28" t="s">
        <v>69</v>
      </c>
      <c r="AC28" s="41">
        <f>AA27*12</f>
        <v>230442</v>
      </c>
    </row>
  </sheetData>
  <autoFilter ref="R1:AC28"/>
  <mergeCells count="41">
    <mergeCell ref="L18:L19"/>
    <mergeCell ref="N3:N5"/>
    <mergeCell ref="P3:P5"/>
    <mergeCell ref="N6:N7"/>
    <mergeCell ref="P6:P7"/>
    <mergeCell ref="N10:N11"/>
    <mergeCell ref="P10:P11"/>
    <mergeCell ref="N12:N13"/>
    <mergeCell ref="P12:P13"/>
    <mergeCell ref="N18:N19"/>
    <mergeCell ref="P18:P19"/>
    <mergeCell ref="N8:N9"/>
    <mergeCell ref="P8:P9"/>
    <mergeCell ref="A14:A19"/>
    <mergeCell ref="B18:B19"/>
    <mergeCell ref="J3:J5"/>
    <mergeCell ref="K3:K5"/>
    <mergeCell ref="L3:L5"/>
    <mergeCell ref="J6:J7"/>
    <mergeCell ref="K6:K7"/>
    <mergeCell ref="L6:L7"/>
    <mergeCell ref="J10:J11"/>
    <mergeCell ref="K10:K11"/>
    <mergeCell ref="L10:L11"/>
    <mergeCell ref="J12:J13"/>
    <mergeCell ref="K12:K13"/>
    <mergeCell ref="L12:L13"/>
    <mergeCell ref="J18:J19"/>
    <mergeCell ref="K18:K19"/>
    <mergeCell ref="A3:A7"/>
    <mergeCell ref="B3:B5"/>
    <mergeCell ref="B6:B7"/>
    <mergeCell ref="A8:A13"/>
    <mergeCell ref="B8:B9"/>
    <mergeCell ref="B10:B11"/>
    <mergeCell ref="B12:B13"/>
    <mergeCell ref="D1:D2"/>
    <mergeCell ref="E1:F1"/>
    <mergeCell ref="J8:J9"/>
    <mergeCell ref="K8:K9"/>
    <mergeCell ref="L8:L9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[1]Sheet1!#REF!</xm:f>
          </x14:formula1>
          <xm:sqref>T1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Case study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 Salah Youssef</dc:creator>
  <cp:lastModifiedBy>AA</cp:lastModifiedBy>
  <dcterms:created xsi:type="dcterms:W3CDTF">2017-04-07T09:30:32Z</dcterms:created>
  <dcterms:modified xsi:type="dcterms:W3CDTF">2024-08-04T12:45:19Z</dcterms:modified>
</cp:coreProperties>
</file>