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comments4.xml" ContentType="application/vnd.openxmlformats-officedocument.spreadsheetml.comments+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harts/chart4.xml" ContentType="application/vnd.openxmlformats-officedocument.drawingml.chart+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Override PartName="/xl/commentsmeta5" ContentType="application/binary"/>
  <Override PartName="/xl/commentsmeta6" ContentType="application/binary"/>
  <Override PartName="/xl/commentsmeta7"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HP\Desktop\ESU\2022\New 2022\Week 9\"/>
    </mc:Choice>
  </mc:AlternateContent>
  <xr:revisionPtr revIDLastSave="0" documentId="8_{2EFDA723-5CCD-4FF5-B692-978571951F9B}" xr6:coauthVersionLast="47" xr6:coauthVersionMax="47" xr10:uidLastSave="{00000000-0000-0000-0000-000000000000}"/>
  <bookViews>
    <workbookView xWindow="-108" yWindow="-108" windowWidth="23256" windowHeight="12456" activeTab="2" xr2:uid="{00000000-000D-0000-FFFF-FFFF00000000}"/>
  </bookViews>
  <sheets>
    <sheet name="مقدمة" sheetId="1" r:id="rId1"/>
    <sheet name="تكاليف التأسيس" sheetId="2" r:id="rId2"/>
    <sheet name="المبيعات" sheetId="3" r:id="rId3"/>
    <sheet name="الرواتب" sheetId="4" r:id="rId4"/>
    <sheet name="المصروفات" sheetId="5" r:id="rId5"/>
    <sheet name="معلومات اضافية" sheetId="6" r:id="rId6"/>
    <sheet name="تكلفة البضاعة المباعة" sheetId="7" r:id="rId7"/>
    <sheet name="الأرباح والخسائر" sheetId="8" r:id="rId8"/>
    <sheet name="التدفقات النقدية (حساب البنك)" sheetId="9" r:id="rId9"/>
    <sheet name=" سداد القروض  " sheetId="10" r:id="rId10"/>
  </sheets>
  <definedNames>
    <definedName name="BankLoan">'تكاليف التأسيس'!$G$36</definedName>
    <definedName name="Buildings">'تكاليف التأسيس'!$F$7</definedName>
    <definedName name="Capital">'تكاليف التأسيس'!$G$38</definedName>
    <definedName name="Equipment">'تكاليف التأسيس'!$F$9</definedName>
    <definedName name="Furniture">'تكاليف التأسيس'!$F$10</definedName>
    <definedName name="IntrestRate">'تكاليف التأسيس'!$H$36</definedName>
    <definedName name="LAND">'تكاليف التأسيس'!$F$6</definedName>
    <definedName name="LeaseImprovements">'تكاليف التأسيس'!$F$8</definedName>
    <definedName name="MonthlyPayment">'تكاليف التأسيس'!$J$36</definedName>
    <definedName name="OtherFixedAssets">'تكاليف التأسيس'!$F$12</definedName>
    <definedName name="PaymentsInMonths">'تكاليف التأسيس'!$I$36</definedName>
    <definedName name="s">'تكاليف التأسيس'!$C$26</definedName>
    <definedName name="startup">'تكاليف التأسيس'!$C$26</definedName>
    <definedName name="StartupEpense">'تكاليف التأسيس'!$G$26</definedName>
    <definedName name="StartupExpense">'تكاليف التأسيس'!$G$26</definedName>
    <definedName name="Startups">'تكاليف التأسيس'!$C$15</definedName>
    <definedName name="Vehicles">'تكاليف التأسيس'!$F$11</definedName>
    <definedName name="WorkingCapital">'تكاليف التأسيس'!$F$28</definedName>
    <definedName name="أصول_ثابتة_أخرى">'تكاليف التأسيس'!$F$12</definedName>
    <definedName name="الأثاث">'تكاليف التأسيس'!$F$10</definedName>
    <definedName name="الاراضي">'تكاليف التأسيس'!$F$6</definedName>
    <definedName name="الآلات">'تكاليف التأسيس'!$F$9</definedName>
    <definedName name="الايجار">المصروفات!$B$21</definedName>
    <definedName name="الدفعة_الشهرية">'تكاليف التأسيس'!$J$37</definedName>
    <definedName name="السيارات">'تكاليف التأسيس'!$F$11</definedName>
    <definedName name="المباني">'تكاليف التأسيس'!$F$7</definedName>
    <definedName name="ترميم">'تكاليف التأسيس'!$F$8</definedName>
    <definedName name="ضريبة_الدخل">#REF!</definedName>
    <definedName name="قرض_بنك">'تكاليف التأسيس'!$D$36</definedName>
    <definedName name="قروض_من_اشخاص">'تكاليف التأسيس'!$D$37</definedName>
    <definedName name="قيمة_القرض">'تكاليف التأسيس'!$G$37</definedName>
    <definedName name="مدة_السداد">'تكاليف التأسيس'!$I$37</definedName>
    <definedName name="نسبة_الفائدة">'تكاليف التأسيس'!$H$37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5" roundtripDataSignature="AMtx7mh/S8i+JZf9EJlQSZkLmglmswkq+A=="/>
    </ext>
  </extLst>
</workbook>
</file>

<file path=xl/calcChain.xml><?xml version="1.0" encoding="utf-8"?>
<calcChain xmlns="http://schemas.openxmlformats.org/spreadsheetml/2006/main">
  <c r="C56" i="10" l="1"/>
  <c r="C58" i="10" s="1"/>
  <c r="C53" i="10"/>
  <c r="B53" i="10"/>
  <c r="C52" i="10"/>
  <c r="B52" i="10"/>
  <c r="C51" i="10"/>
  <c r="B51" i="10"/>
  <c r="C50" i="10"/>
  <c r="B50" i="10"/>
  <c r="C49" i="10"/>
  <c r="B49" i="10"/>
  <c r="C48" i="10"/>
  <c r="B48" i="10"/>
  <c r="L43" i="10"/>
  <c r="M42" i="10"/>
  <c r="I42" i="10"/>
  <c r="F39" i="10"/>
  <c r="C38" i="10"/>
  <c r="L35" i="10"/>
  <c r="H35" i="10"/>
  <c r="I34" i="10"/>
  <c r="E34" i="10"/>
  <c r="C30" i="10"/>
  <c r="D43" i="10" s="1"/>
  <c r="C29" i="10"/>
  <c r="C28" i="10"/>
  <c r="B27" i="10"/>
  <c r="C10" i="10"/>
  <c r="L22" i="10" s="1"/>
  <c r="C9" i="10"/>
  <c r="C8" i="10"/>
  <c r="B7" i="10"/>
  <c r="O59" i="9"/>
  <c r="O37" i="9"/>
  <c r="F30" i="9"/>
  <c r="F33" i="9" s="1"/>
  <c r="O15" i="9"/>
  <c r="M138" i="8"/>
  <c r="I138" i="8"/>
  <c r="L137" i="8"/>
  <c r="N133" i="8"/>
  <c r="M133" i="8"/>
  <c r="L133" i="8"/>
  <c r="K133" i="8"/>
  <c r="J133" i="8"/>
  <c r="I133" i="8"/>
  <c r="H133" i="8"/>
  <c r="G133" i="8"/>
  <c r="F133" i="8"/>
  <c r="E133" i="8"/>
  <c r="D133" i="8"/>
  <c r="C133" i="8"/>
  <c r="N132" i="8"/>
  <c r="M132" i="8"/>
  <c r="L132" i="8"/>
  <c r="K132" i="8"/>
  <c r="J132" i="8"/>
  <c r="I132" i="8"/>
  <c r="H132" i="8"/>
  <c r="G132" i="8"/>
  <c r="F132" i="8"/>
  <c r="E132" i="8"/>
  <c r="D132" i="8"/>
  <c r="C132" i="8"/>
  <c r="O132" i="8" s="1"/>
  <c r="N131" i="8"/>
  <c r="M131" i="8"/>
  <c r="L131" i="8"/>
  <c r="K131" i="8"/>
  <c r="J131" i="8"/>
  <c r="I131" i="8"/>
  <c r="H131" i="8"/>
  <c r="G131" i="8"/>
  <c r="F131" i="8"/>
  <c r="E131" i="8"/>
  <c r="D131" i="8"/>
  <c r="C131" i="8"/>
  <c r="O131" i="8" s="1"/>
  <c r="N130" i="8"/>
  <c r="M130" i="8"/>
  <c r="L130" i="8"/>
  <c r="K130" i="8"/>
  <c r="J130" i="8"/>
  <c r="I130" i="8"/>
  <c r="H130" i="8"/>
  <c r="G130" i="8"/>
  <c r="F130" i="8"/>
  <c r="E130" i="8"/>
  <c r="D130" i="8"/>
  <c r="C130" i="8"/>
  <c r="O130" i="8" s="1"/>
  <c r="N129" i="8"/>
  <c r="M129" i="8"/>
  <c r="L129" i="8"/>
  <c r="K129" i="8"/>
  <c r="J129" i="8"/>
  <c r="I129" i="8"/>
  <c r="H129" i="8"/>
  <c r="G129" i="8"/>
  <c r="F129" i="8"/>
  <c r="E129" i="8"/>
  <c r="D129" i="8"/>
  <c r="C129" i="8"/>
  <c r="O129" i="8" s="1"/>
  <c r="N128" i="8"/>
  <c r="M128" i="8"/>
  <c r="L128" i="8"/>
  <c r="K128" i="8"/>
  <c r="J128" i="8"/>
  <c r="I128" i="8"/>
  <c r="H128" i="8"/>
  <c r="G128" i="8"/>
  <c r="F128" i="8"/>
  <c r="E128" i="8"/>
  <c r="D128" i="8"/>
  <c r="C128" i="8"/>
  <c r="N127" i="8"/>
  <c r="M127" i="8"/>
  <c r="L127" i="8"/>
  <c r="K127" i="8"/>
  <c r="J127" i="8"/>
  <c r="I127" i="8"/>
  <c r="H127" i="8"/>
  <c r="G127" i="8"/>
  <c r="F127" i="8"/>
  <c r="E127" i="8"/>
  <c r="D127" i="8"/>
  <c r="C127" i="8"/>
  <c r="O127" i="8" s="1"/>
  <c r="F99" i="8"/>
  <c r="C98" i="8"/>
  <c r="N93" i="8"/>
  <c r="M93" i="8"/>
  <c r="L93" i="8"/>
  <c r="K93" i="8"/>
  <c r="J93" i="8"/>
  <c r="I93" i="8"/>
  <c r="H93" i="8"/>
  <c r="G93" i="8"/>
  <c r="F93" i="8"/>
  <c r="E93" i="8"/>
  <c r="D93" i="8"/>
  <c r="C93" i="8"/>
  <c r="O93" i="8" s="1"/>
  <c r="N92" i="8"/>
  <c r="M92" i="8"/>
  <c r="L92" i="8"/>
  <c r="K92" i="8"/>
  <c r="J92" i="8"/>
  <c r="I92" i="8"/>
  <c r="H92" i="8"/>
  <c r="G92" i="8"/>
  <c r="F92" i="8"/>
  <c r="E92" i="8"/>
  <c r="D92" i="8"/>
  <c r="C92" i="8"/>
  <c r="O92" i="8" s="1"/>
  <c r="N91" i="8"/>
  <c r="M91" i="8"/>
  <c r="L91" i="8"/>
  <c r="K91" i="8"/>
  <c r="J91" i="8"/>
  <c r="I91" i="8"/>
  <c r="H91" i="8"/>
  <c r="G91" i="8"/>
  <c r="F91" i="8"/>
  <c r="E91" i="8"/>
  <c r="D91" i="8"/>
  <c r="C91" i="8"/>
  <c r="O91" i="8" s="1"/>
  <c r="N90" i="8"/>
  <c r="M90" i="8"/>
  <c r="L90" i="8"/>
  <c r="K90" i="8"/>
  <c r="J90" i="8"/>
  <c r="I90" i="8"/>
  <c r="H90" i="8"/>
  <c r="G90" i="8"/>
  <c r="F90" i="8"/>
  <c r="E90" i="8"/>
  <c r="D90" i="8"/>
  <c r="C90" i="8"/>
  <c r="O90" i="8" s="1"/>
  <c r="N89" i="8"/>
  <c r="M89" i="8"/>
  <c r="L89" i="8"/>
  <c r="K89" i="8"/>
  <c r="J89" i="8"/>
  <c r="I89" i="8"/>
  <c r="H89" i="8"/>
  <c r="G89" i="8"/>
  <c r="F89" i="8"/>
  <c r="E89" i="8"/>
  <c r="D89" i="8"/>
  <c r="C89" i="8"/>
  <c r="O89" i="8" s="1"/>
  <c r="N88" i="8"/>
  <c r="M88" i="8"/>
  <c r="L88" i="8"/>
  <c r="K88" i="8"/>
  <c r="J88" i="8"/>
  <c r="I88" i="8"/>
  <c r="H88" i="8"/>
  <c r="G88" i="8"/>
  <c r="F88" i="8"/>
  <c r="E88" i="8"/>
  <c r="D88" i="8"/>
  <c r="C88" i="8"/>
  <c r="O88" i="8" s="1"/>
  <c r="N87" i="8"/>
  <c r="M87" i="8"/>
  <c r="L87" i="8"/>
  <c r="K87" i="8"/>
  <c r="J87" i="8"/>
  <c r="I87" i="8"/>
  <c r="H87" i="8"/>
  <c r="G87" i="8"/>
  <c r="F87" i="8"/>
  <c r="E87" i="8"/>
  <c r="D87" i="8"/>
  <c r="C87" i="8"/>
  <c r="O87" i="8" s="1"/>
  <c r="I58" i="8"/>
  <c r="E58" i="8"/>
  <c r="C56" i="8"/>
  <c r="N53" i="8"/>
  <c r="M53" i="8"/>
  <c r="L53" i="8"/>
  <c r="K53" i="8"/>
  <c r="J53" i="8"/>
  <c r="I53" i="8"/>
  <c r="H53" i="8"/>
  <c r="G53" i="8"/>
  <c r="F53" i="8"/>
  <c r="E53" i="8"/>
  <c r="D53" i="8"/>
  <c r="C53" i="8"/>
  <c r="O53" i="8" s="1"/>
  <c r="B53" i="8"/>
  <c r="N52" i="8"/>
  <c r="M52" i="8"/>
  <c r="L52" i="8"/>
  <c r="K52" i="8"/>
  <c r="J52" i="8"/>
  <c r="I52" i="8"/>
  <c r="H52" i="8"/>
  <c r="G52" i="8"/>
  <c r="F52" i="8"/>
  <c r="E52" i="8"/>
  <c r="D52" i="8"/>
  <c r="C52" i="8"/>
  <c r="O52" i="8" s="1"/>
  <c r="B52" i="8"/>
  <c r="N51" i="8"/>
  <c r="M51" i="8"/>
  <c r="L51" i="8"/>
  <c r="K51" i="8"/>
  <c r="J51" i="8"/>
  <c r="I51" i="8"/>
  <c r="H51" i="8"/>
  <c r="G51" i="8"/>
  <c r="F51" i="8"/>
  <c r="E51" i="8"/>
  <c r="D51" i="8"/>
  <c r="C51" i="8"/>
  <c r="O51" i="8" s="1"/>
  <c r="B51" i="8"/>
  <c r="N50" i="8"/>
  <c r="M50" i="8"/>
  <c r="L50" i="8"/>
  <c r="K50" i="8"/>
  <c r="J50" i="8"/>
  <c r="I50" i="8"/>
  <c r="H50" i="8"/>
  <c r="G50" i="8"/>
  <c r="F50" i="8"/>
  <c r="E50" i="8"/>
  <c r="D50" i="8"/>
  <c r="C50" i="8"/>
  <c r="O50" i="8" s="1"/>
  <c r="B50" i="8"/>
  <c r="N49" i="8"/>
  <c r="M49" i="8"/>
  <c r="L49" i="8"/>
  <c r="K49" i="8"/>
  <c r="J49" i="8"/>
  <c r="I49" i="8"/>
  <c r="H49" i="8"/>
  <c r="G49" i="8"/>
  <c r="F49" i="8"/>
  <c r="E49" i="8"/>
  <c r="D49" i="8"/>
  <c r="C49" i="8"/>
  <c r="O49" i="8" s="1"/>
  <c r="B49" i="8"/>
  <c r="N48" i="8"/>
  <c r="M48" i="8"/>
  <c r="L48" i="8"/>
  <c r="K48" i="8"/>
  <c r="J48" i="8"/>
  <c r="I48" i="8"/>
  <c r="H48" i="8"/>
  <c r="G48" i="8"/>
  <c r="F48" i="8"/>
  <c r="E48" i="8"/>
  <c r="D48" i="8"/>
  <c r="C48" i="8"/>
  <c r="O48" i="8" s="1"/>
  <c r="B48" i="8"/>
  <c r="N47" i="8"/>
  <c r="M47" i="8"/>
  <c r="L47" i="8"/>
  <c r="K47" i="8"/>
  <c r="J47" i="8"/>
  <c r="I47" i="8"/>
  <c r="H47" i="8"/>
  <c r="G47" i="8"/>
  <c r="F47" i="8"/>
  <c r="E47" i="8"/>
  <c r="D47" i="8"/>
  <c r="C47" i="8"/>
  <c r="O47" i="8" s="1"/>
  <c r="B47" i="8"/>
  <c r="B45" i="8"/>
  <c r="P7" i="7"/>
  <c r="O56" i="6"/>
  <c r="N57" i="9" s="1"/>
  <c r="N56" i="6"/>
  <c r="M57" i="9" s="1"/>
  <c r="M56" i="6"/>
  <c r="L57" i="9" s="1"/>
  <c r="L56" i="6"/>
  <c r="K57" i="9" s="1"/>
  <c r="K56" i="6"/>
  <c r="J57" i="9" s="1"/>
  <c r="J56" i="6"/>
  <c r="I57" i="9" s="1"/>
  <c r="I56" i="6"/>
  <c r="H57" i="9" s="1"/>
  <c r="H56" i="6"/>
  <c r="G57" i="9" s="1"/>
  <c r="G56" i="6"/>
  <c r="F57" i="9" s="1"/>
  <c r="F56" i="6"/>
  <c r="E57" i="9" s="1"/>
  <c r="E56" i="6"/>
  <c r="D57" i="9" s="1"/>
  <c r="D56" i="6"/>
  <c r="C57" i="9" s="1"/>
  <c r="P55" i="6"/>
  <c r="C55" i="6"/>
  <c r="B55" i="6"/>
  <c r="P54" i="6"/>
  <c r="C54" i="6"/>
  <c r="B54" i="6"/>
  <c r="P53" i="6"/>
  <c r="C53" i="6"/>
  <c r="B53" i="6"/>
  <c r="P52" i="6"/>
  <c r="C52" i="6"/>
  <c r="B52" i="6"/>
  <c r="P51" i="6"/>
  <c r="C51" i="6"/>
  <c r="B51" i="6"/>
  <c r="P50" i="6"/>
  <c r="C50" i="6"/>
  <c r="B50" i="6"/>
  <c r="P49" i="6"/>
  <c r="P56" i="6" s="1"/>
  <c r="B49" i="6"/>
  <c r="O43" i="6"/>
  <c r="N35" i="9" s="1"/>
  <c r="N43" i="6"/>
  <c r="M35" i="9" s="1"/>
  <c r="M43" i="6"/>
  <c r="L35" i="9" s="1"/>
  <c r="L43" i="6"/>
  <c r="K35" i="9" s="1"/>
  <c r="K43" i="6"/>
  <c r="J35" i="9" s="1"/>
  <c r="J43" i="6"/>
  <c r="I35" i="9" s="1"/>
  <c r="I43" i="6"/>
  <c r="H35" i="9" s="1"/>
  <c r="H43" i="6"/>
  <c r="G35" i="9" s="1"/>
  <c r="G43" i="6"/>
  <c r="F35" i="9" s="1"/>
  <c r="F43" i="6"/>
  <c r="E35" i="9" s="1"/>
  <c r="E43" i="6"/>
  <c r="D35" i="9" s="1"/>
  <c r="D43" i="6"/>
  <c r="C35" i="9" s="1"/>
  <c r="P42" i="6"/>
  <c r="C42" i="6"/>
  <c r="B42" i="6"/>
  <c r="P41" i="6"/>
  <c r="C41" i="6"/>
  <c r="B41" i="6"/>
  <c r="P40" i="6"/>
  <c r="C40" i="6"/>
  <c r="B40" i="6"/>
  <c r="P39" i="6"/>
  <c r="C39" i="6"/>
  <c r="B39" i="6"/>
  <c r="P38" i="6"/>
  <c r="C38" i="6"/>
  <c r="B38" i="6"/>
  <c r="P37" i="6"/>
  <c r="C37" i="6"/>
  <c r="B37" i="6"/>
  <c r="P36" i="6"/>
  <c r="C36" i="6"/>
  <c r="B36" i="6"/>
  <c r="O30" i="6"/>
  <c r="N13" i="9" s="1"/>
  <c r="N30" i="6"/>
  <c r="M13" i="9" s="1"/>
  <c r="M30" i="6"/>
  <c r="L13" i="9" s="1"/>
  <c r="L30" i="6"/>
  <c r="K13" i="9" s="1"/>
  <c r="K30" i="6"/>
  <c r="J13" i="9" s="1"/>
  <c r="J30" i="6"/>
  <c r="I13" i="9" s="1"/>
  <c r="I30" i="6"/>
  <c r="H13" i="9" s="1"/>
  <c r="H30" i="6"/>
  <c r="G13" i="9" s="1"/>
  <c r="G30" i="6"/>
  <c r="F13" i="9" s="1"/>
  <c r="F30" i="6"/>
  <c r="E13" i="9" s="1"/>
  <c r="E30" i="6"/>
  <c r="D13" i="9" s="1"/>
  <c r="D29" i="6"/>
  <c r="P29" i="6" s="1"/>
  <c r="C29" i="6"/>
  <c r="B29" i="6"/>
  <c r="D28" i="6"/>
  <c r="P28" i="6" s="1"/>
  <c r="C28" i="6"/>
  <c r="B28" i="6"/>
  <c r="D27" i="6"/>
  <c r="P27" i="6" s="1"/>
  <c r="C27" i="6"/>
  <c r="B27" i="6"/>
  <c r="D26" i="6"/>
  <c r="P26" i="6" s="1"/>
  <c r="C26" i="6"/>
  <c r="B26" i="6"/>
  <c r="D25" i="6"/>
  <c r="P25" i="6" s="1"/>
  <c r="C25" i="6"/>
  <c r="B25" i="6"/>
  <c r="D24" i="6"/>
  <c r="P24" i="6" s="1"/>
  <c r="P30" i="6" s="1"/>
  <c r="C24" i="6"/>
  <c r="B24" i="6"/>
  <c r="D23" i="6"/>
  <c r="P23" i="6" s="1"/>
  <c r="C23" i="6"/>
  <c r="B23" i="6"/>
  <c r="E17" i="6"/>
  <c r="D17" i="6"/>
  <c r="C17" i="6"/>
  <c r="E10" i="6"/>
  <c r="D10" i="6"/>
  <c r="C10" i="6"/>
  <c r="N50" i="5"/>
  <c r="M50" i="5"/>
  <c r="L50" i="5"/>
  <c r="K50" i="5"/>
  <c r="J50" i="5"/>
  <c r="I50" i="5"/>
  <c r="H50" i="5"/>
  <c r="G50" i="5"/>
  <c r="F50" i="5"/>
  <c r="E50" i="5"/>
  <c r="D50" i="5"/>
  <c r="C50" i="5"/>
  <c r="O49" i="5"/>
  <c r="O48" i="5"/>
  <c r="O47" i="5"/>
  <c r="O46" i="5"/>
  <c r="O45" i="5"/>
  <c r="O44" i="5"/>
  <c r="O43" i="5"/>
  <c r="N39" i="5"/>
  <c r="M39" i="5"/>
  <c r="L39" i="5"/>
  <c r="K39" i="5"/>
  <c r="J39" i="5"/>
  <c r="I39" i="5"/>
  <c r="H39" i="5"/>
  <c r="G39" i="5"/>
  <c r="F39" i="5"/>
  <c r="E39" i="5"/>
  <c r="D39" i="5"/>
  <c r="C39" i="5"/>
  <c r="O39" i="5" s="1"/>
  <c r="M7" i="5" s="1"/>
  <c r="O38" i="5"/>
  <c r="B38" i="5"/>
  <c r="O37" i="5"/>
  <c r="B37" i="5"/>
  <c r="O36" i="5"/>
  <c r="B36" i="5"/>
  <c r="O35" i="5"/>
  <c r="B35" i="5"/>
  <c r="O34" i="5"/>
  <c r="B34" i="5"/>
  <c r="O33" i="5"/>
  <c r="B33" i="5"/>
  <c r="O32" i="5"/>
  <c r="B32" i="5"/>
  <c r="N28" i="5"/>
  <c r="M28" i="5"/>
  <c r="L28" i="5"/>
  <c r="K28" i="5"/>
  <c r="J28" i="5"/>
  <c r="I28" i="5"/>
  <c r="H28" i="5"/>
  <c r="G28" i="5"/>
  <c r="F28" i="5"/>
  <c r="E28" i="5"/>
  <c r="D28" i="5"/>
  <c r="C28" i="5"/>
  <c r="O27" i="5"/>
  <c r="O26" i="5"/>
  <c r="O25" i="5"/>
  <c r="O24" i="5"/>
  <c r="O23" i="5"/>
  <c r="O22" i="5"/>
  <c r="O21" i="5"/>
  <c r="O2" i="5"/>
  <c r="O84" i="4"/>
  <c r="M126" i="8" s="1"/>
  <c r="M134" i="8" s="1"/>
  <c r="M60" i="9" s="1"/>
  <c r="M84" i="4"/>
  <c r="K126" i="8" s="1"/>
  <c r="K134" i="8" s="1"/>
  <c r="K60" i="9" s="1"/>
  <c r="K84" i="4"/>
  <c r="I126" i="8" s="1"/>
  <c r="I134" i="8" s="1"/>
  <c r="I60" i="9" s="1"/>
  <c r="I84" i="4"/>
  <c r="G126" i="8" s="1"/>
  <c r="G134" i="8" s="1"/>
  <c r="G60" i="9" s="1"/>
  <c r="G84" i="4"/>
  <c r="E126" i="8" s="1"/>
  <c r="E134" i="8" s="1"/>
  <c r="E60" i="9" s="1"/>
  <c r="E84" i="4"/>
  <c r="P83" i="4"/>
  <c r="O83" i="4"/>
  <c r="N83" i="4"/>
  <c r="M83" i="4"/>
  <c r="L83" i="4"/>
  <c r="K83" i="4"/>
  <c r="J83" i="4"/>
  <c r="I83" i="4"/>
  <c r="H83" i="4"/>
  <c r="G83" i="4"/>
  <c r="F83" i="4"/>
  <c r="Q82" i="4" s="1"/>
  <c r="E83" i="4"/>
  <c r="B83" i="4"/>
  <c r="P82" i="4"/>
  <c r="O82" i="4"/>
  <c r="N82" i="4"/>
  <c r="M82" i="4"/>
  <c r="L82" i="4"/>
  <c r="K82" i="4"/>
  <c r="J82" i="4"/>
  <c r="I82" i="4"/>
  <c r="H82" i="4"/>
  <c r="G82" i="4"/>
  <c r="F82" i="4"/>
  <c r="E82" i="4"/>
  <c r="B82" i="4"/>
  <c r="P81" i="4"/>
  <c r="O81" i="4"/>
  <c r="N81" i="4"/>
  <c r="M81" i="4"/>
  <c r="L81" i="4"/>
  <c r="K81" i="4"/>
  <c r="J81" i="4"/>
  <c r="I81" i="4"/>
  <c r="H81" i="4"/>
  <c r="G81" i="4"/>
  <c r="F81" i="4"/>
  <c r="E81" i="4"/>
  <c r="B81" i="4"/>
  <c r="P80" i="4"/>
  <c r="O80" i="4"/>
  <c r="N80" i="4"/>
  <c r="M80" i="4"/>
  <c r="L80" i="4"/>
  <c r="K80" i="4"/>
  <c r="J80" i="4"/>
  <c r="I80" i="4"/>
  <c r="H80" i="4"/>
  <c r="G80" i="4"/>
  <c r="F80" i="4"/>
  <c r="E80" i="4"/>
  <c r="B80" i="4"/>
  <c r="P79" i="4"/>
  <c r="O79" i="4"/>
  <c r="N79" i="4"/>
  <c r="M79" i="4"/>
  <c r="L79" i="4"/>
  <c r="K79" i="4"/>
  <c r="J79" i="4"/>
  <c r="I79" i="4"/>
  <c r="H79" i="4"/>
  <c r="G79" i="4"/>
  <c r="F79" i="4"/>
  <c r="Q78" i="4" s="1"/>
  <c r="E79" i="4"/>
  <c r="B79" i="4"/>
  <c r="P78" i="4"/>
  <c r="O78" i="4"/>
  <c r="N78" i="4"/>
  <c r="M78" i="4"/>
  <c r="L78" i="4"/>
  <c r="K78" i="4"/>
  <c r="J78" i="4"/>
  <c r="I78" i="4"/>
  <c r="H78" i="4"/>
  <c r="G78" i="4"/>
  <c r="F78" i="4"/>
  <c r="E78" i="4"/>
  <c r="B78" i="4"/>
  <c r="P77" i="4"/>
  <c r="O77" i="4"/>
  <c r="N77" i="4"/>
  <c r="M77" i="4"/>
  <c r="L77" i="4"/>
  <c r="K77" i="4"/>
  <c r="J77" i="4"/>
  <c r="I77" i="4"/>
  <c r="H77" i="4"/>
  <c r="G77" i="4"/>
  <c r="F77" i="4"/>
  <c r="E77" i="4"/>
  <c r="B77" i="4"/>
  <c r="B76" i="4"/>
  <c r="P73" i="4"/>
  <c r="O73" i="4"/>
  <c r="N73" i="4"/>
  <c r="M73" i="4"/>
  <c r="L73" i="4"/>
  <c r="K73" i="4"/>
  <c r="J73" i="4"/>
  <c r="I73" i="4"/>
  <c r="H73" i="4"/>
  <c r="G73" i="4"/>
  <c r="F73" i="4"/>
  <c r="E73" i="4"/>
  <c r="L7" i="4" s="1"/>
  <c r="O61" i="4"/>
  <c r="M86" i="8" s="1"/>
  <c r="M94" i="8" s="1"/>
  <c r="M38" i="9" s="1"/>
  <c r="M61" i="4"/>
  <c r="K86" i="8" s="1"/>
  <c r="K94" i="8" s="1"/>
  <c r="K38" i="9" s="1"/>
  <c r="K61" i="4"/>
  <c r="I86" i="8" s="1"/>
  <c r="I94" i="8" s="1"/>
  <c r="I38" i="9" s="1"/>
  <c r="I61" i="4"/>
  <c r="G86" i="8" s="1"/>
  <c r="G94" i="8" s="1"/>
  <c r="G38" i="9" s="1"/>
  <c r="G61" i="4"/>
  <c r="E86" i="8" s="1"/>
  <c r="E94" i="8" s="1"/>
  <c r="E38" i="9" s="1"/>
  <c r="E61" i="4"/>
  <c r="P60" i="4"/>
  <c r="O60" i="4"/>
  <c r="N60" i="4"/>
  <c r="M60" i="4"/>
  <c r="L60" i="4"/>
  <c r="K60" i="4"/>
  <c r="J60" i="4"/>
  <c r="I60" i="4"/>
  <c r="H60" i="4"/>
  <c r="G60" i="4"/>
  <c r="F60" i="4"/>
  <c r="E60" i="4"/>
  <c r="Q59" i="4" s="1"/>
  <c r="B60" i="4"/>
  <c r="P59" i="4"/>
  <c r="O59" i="4"/>
  <c r="N59" i="4"/>
  <c r="M59" i="4"/>
  <c r="L59" i="4"/>
  <c r="K59" i="4"/>
  <c r="J59" i="4"/>
  <c r="I59" i="4"/>
  <c r="H59" i="4"/>
  <c r="G59" i="4"/>
  <c r="F59" i="4"/>
  <c r="E59" i="4"/>
  <c r="B59" i="4"/>
  <c r="P58" i="4"/>
  <c r="O58" i="4"/>
  <c r="N58" i="4"/>
  <c r="M58" i="4"/>
  <c r="L58" i="4"/>
  <c r="K58" i="4"/>
  <c r="J58" i="4"/>
  <c r="I58" i="4"/>
  <c r="H58" i="4"/>
  <c r="G58" i="4"/>
  <c r="F58" i="4"/>
  <c r="E58" i="4"/>
  <c r="Q57" i="4" s="1"/>
  <c r="B58" i="4"/>
  <c r="P57" i="4"/>
  <c r="O57" i="4"/>
  <c r="N57" i="4"/>
  <c r="M57" i="4"/>
  <c r="L57" i="4"/>
  <c r="K57" i="4"/>
  <c r="J57" i="4"/>
  <c r="I57" i="4"/>
  <c r="H57" i="4"/>
  <c r="G57" i="4"/>
  <c r="F57" i="4"/>
  <c r="Q56" i="4" s="1"/>
  <c r="E57" i="4"/>
  <c r="B57" i="4"/>
  <c r="P56" i="4"/>
  <c r="O56" i="4"/>
  <c r="N56" i="4"/>
  <c r="M56" i="4"/>
  <c r="L56" i="4"/>
  <c r="K56" i="4"/>
  <c r="J56" i="4"/>
  <c r="I56" i="4"/>
  <c r="H56" i="4"/>
  <c r="G56" i="4"/>
  <c r="F56" i="4"/>
  <c r="E56" i="4"/>
  <c r="Q55" i="4" s="1"/>
  <c r="B56" i="4"/>
  <c r="P55" i="4"/>
  <c r="O55" i="4"/>
  <c r="N55" i="4"/>
  <c r="M55" i="4"/>
  <c r="L55" i="4"/>
  <c r="K55" i="4"/>
  <c r="J55" i="4"/>
  <c r="I55" i="4"/>
  <c r="H55" i="4"/>
  <c r="G55" i="4"/>
  <c r="F55" i="4"/>
  <c r="E55" i="4"/>
  <c r="B55" i="4"/>
  <c r="P54" i="4"/>
  <c r="O54" i="4"/>
  <c r="N54" i="4"/>
  <c r="M54" i="4"/>
  <c r="L54" i="4"/>
  <c r="K54" i="4"/>
  <c r="J54" i="4"/>
  <c r="I54" i="4"/>
  <c r="H54" i="4"/>
  <c r="G54" i="4"/>
  <c r="F54" i="4"/>
  <c r="E54" i="4"/>
  <c r="Q53" i="4" s="1"/>
  <c r="B54" i="4"/>
  <c r="B53" i="4"/>
  <c r="P50" i="4"/>
  <c r="O50" i="4"/>
  <c r="N50" i="4"/>
  <c r="M50" i="4"/>
  <c r="L50" i="4"/>
  <c r="K50" i="4"/>
  <c r="J50" i="4"/>
  <c r="I50" i="4"/>
  <c r="H50" i="4"/>
  <c r="G50" i="4"/>
  <c r="F50" i="4"/>
  <c r="E50" i="4"/>
  <c r="L6" i="4" s="1"/>
  <c r="O38" i="4"/>
  <c r="M46" i="8" s="1"/>
  <c r="M54" i="8" s="1"/>
  <c r="M16" i="9" s="1"/>
  <c r="M38" i="4"/>
  <c r="K46" i="8" s="1"/>
  <c r="K54" i="8" s="1"/>
  <c r="K16" i="9" s="1"/>
  <c r="K38" i="4"/>
  <c r="I46" i="8" s="1"/>
  <c r="I54" i="8" s="1"/>
  <c r="I16" i="9" s="1"/>
  <c r="I38" i="4"/>
  <c r="G46" i="8" s="1"/>
  <c r="G54" i="8" s="1"/>
  <c r="G16" i="9" s="1"/>
  <c r="G38" i="4"/>
  <c r="E46" i="8" s="1"/>
  <c r="E54" i="8" s="1"/>
  <c r="E16" i="9" s="1"/>
  <c r="E38" i="4"/>
  <c r="P37" i="4"/>
  <c r="O37" i="4"/>
  <c r="N37" i="4"/>
  <c r="M37" i="4"/>
  <c r="L37" i="4"/>
  <c r="K37" i="4"/>
  <c r="J37" i="4"/>
  <c r="I37" i="4"/>
  <c r="H37" i="4"/>
  <c r="G37" i="4"/>
  <c r="F37" i="4"/>
  <c r="Q36" i="4" s="1"/>
  <c r="E37" i="4"/>
  <c r="B37" i="4"/>
  <c r="P36" i="4"/>
  <c r="O36" i="4"/>
  <c r="N36" i="4"/>
  <c r="M36" i="4"/>
  <c r="L36" i="4"/>
  <c r="K36" i="4"/>
  <c r="J36" i="4"/>
  <c r="I36" i="4"/>
  <c r="H36" i="4"/>
  <c r="G36" i="4"/>
  <c r="F36" i="4"/>
  <c r="E36" i="4"/>
  <c r="B36" i="4"/>
  <c r="P35" i="4"/>
  <c r="O35" i="4"/>
  <c r="N35" i="4"/>
  <c r="M35" i="4"/>
  <c r="L35" i="4"/>
  <c r="K35" i="4"/>
  <c r="J35" i="4"/>
  <c r="I35" i="4"/>
  <c r="H35" i="4"/>
  <c r="G35" i="4"/>
  <c r="F35" i="4"/>
  <c r="E35" i="4"/>
  <c r="B35" i="4"/>
  <c r="P34" i="4"/>
  <c r="O34" i="4"/>
  <c r="N34" i="4"/>
  <c r="M34" i="4"/>
  <c r="L34" i="4"/>
  <c r="K34" i="4"/>
  <c r="J34" i="4"/>
  <c r="I34" i="4"/>
  <c r="H34" i="4"/>
  <c r="G34" i="4"/>
  <c r="F34" i="4"/>
  <c r="E34" i="4"/>
  <c r="B34" i="4"/>
  <c r="P33" i="4"/>
  <c r="O33" i="4"/>
  <c r="N33" i="4"/>
  <c r="M33" i="4"/>
  <c r="L33" i="4"/>
  <c r="K33" i="4"/>
  <c r="J33" i="4"/>
  <c r="I33" i="4"/>
  <c r="H33" i="4"/>
  <c r="G33" i="4"/>
  <c r="F33" i="4"/>
  <c r="Q32" i="4" s="1"/>
  <c r="E33" i="4"/>
  <c r="B33" i="4"/>
  <c r="P32" i="4"/>
  <c r="O32" i="4"/>
  <c r="N32" i="4"/>
  <c r="M32" i="4"/>
  <c r="L32" i="4"/>
  <c r="K32" i="4"/>
  <c r="J32" i="4"/>
  <c r="I32" i="4"/>
  <c r="H32" i="4"/>
  <c r="G32" i="4"/>
  <c r="F32" i="4"/>
  <c r="E32" i="4"/>
  <c r="B32" i="4"/>
  <c r="P31" i="4"/>
  <c r="O31" i="4"/>
  <c r="N31" i="4"/>
  <c r="M31" i="4"/>
  <c r="L31" i="4"/>
  <c r="K31" i="4"/>
  <c r="J31" i="4"/>
  <c r="I31" i="4"/>
  <c r="H31" i="4"/>
  <c r="G31" i="4"/>
  <c r="F31" i="4"/>
  <c r="E31" i="4"/>
  <c r="B31" i="4"/>
  <c r="B30" i="4"/>
  <c r="P27" i="4"/>
  <c r="O27" i="4"/>
  <c r="N27" i="4"/>
  <c r="M27" i="4"/>
  <c r="L27" i="4"/>
  <c r="K27" i="4"/>
  <c r="J27" i="4"/>
  <c r="I27" i="4"/>
  <c r="H27" i="4"/>
  <c r="G27" i="4"/>
  <c r="F27" i="4"/>
  <c r="E27" i="4"/>
  <c r="L5" i="4" s="1"/>
  <c r="P108" i="3"/>
  <c r="L108" i="3"/>
  <c r="H108" i="3"/>
  <c r="P107" i="3"/>
  <c r="O107" i="3"/>
  <c r="N107" i="3"/>
  <c r="M107" i="3"/>
  <c r="L107" i="3"/>
  <c r="K107" i="3"/>
  <c r="J107" i="3"/>
  <c r="I107" i="3"/>
  <c r="H107" i="3"/>
  <c r="G107" i="3"/>
  <c r="F107" i="3"/>
  <c r="E107" i="3"/>
  <c r="P106" i="3"/>
  <c r="N106" i="3"/>
  <c r="L106" i="3"/>
  <c r="J106" i="3"/>
  <c r="H106" i="3"/>
  <c r="F106" i="3"/>
  <c r="P105" i="3"/>
  <c r="N119" i="8" s="1"/>
  <c r="O105" i="3"/>
  <c r="M119" i="8" s="1"/>
  <c r="N105" i="3"/>
  <c r="L119" i="8" s="1"/>
  <c r="M105" i="3"/>
  <c r="K119" i="8" s="1"/>
  <c r="L105" i="3"/>
  <c r="J119" i="8" s="1"/>
  <c r="K105" i="3"/>
  <c r="I119" i="8" s="1"/>
  <c r="J105" i="3"/>
  <c r="H119" i="8" s="1"/>
  <c r="I105" i="3"/>
  <c r="G119" i="8" s="1"/>
  <c r="H105" i="3"/>
  <c r="F119" i="8" s="1"/>
  <c r="G105" i="3"/>
  <c r="E119" i="8" s="1"/>
  <c r="F105" i="3"/>
  <c r="D119" i="8" s="1"/>
  <c r="E105" i="3"/>
  <c r="C119" i="8" s="1"/>
  <c r="B105" i="3"/>
  <c r="B119" i="8" s="1"/>
  <c r="P104" i="3"/>
  <c r="N118" i="8" s="1"/>
  <c r="O104" i="3"/>
  <c r="M118" i="8" s="1"/>
  <c r="N104" i="3"/>
  <c r="L118" i="8" s="1"/>
  <c r="M104" i="3"/>
  <c r="K118" i="8" s="1"/>
  <c r="L104" i="3"/>
  <c r="J118" i="8" s="1"/>
  <c r="K104" i="3"/>
  <c r="I118" i="8" s="1"/>
  <c r="J104" i="3"/>
  <c r="H118" i="8" s="1"/>
  <c r="I104" i="3"/>
  <c r="G118" i="8" s="1"/>
  <c r="H104" i="3"/>
  <c r="F118" i="8" s="1"/>
  <c r="G104" i="3"/>
  <c r="E118" i="8" s="1"/>
  <c r="F104" i="3"/>
  <c r="D118" i="8" s="1"/>
  <c r="E104" i="3"/>
  <c r="C118" i="8" s="1"/>
  <c r="O118" i="8" s="1"/>
  <c r="B104" i="3"/>
  <c r="B118" i="8" s="1"/>
  <c r="P103" i="3"/>
  <c r="N117" i="8" s="1"/>
  <c r="O103" i="3"/>
  <c r="M117" i="8" s="1"/>
  <c r="N103" i="3"/>
  <c r="L117" i="8" s="1"/>
  <c r="M103" i="3"/>
  <c r="K117" i="8" s="1"/>
  <c r="L103" i="3"/>
  <c r="J117" i="8" s="1"/>
  <c r="K103" i="3"/>
  <c r="I117" i="8" s="1"/>
  <c r="J103" i="3"/>
  <c r="H117" i="8" s="1"/>
  <c r="I103" i="3"/>
  <c r="G117" i="8" s="1"/>
  <c r="H103" i="3"/>
  <c r="F117" i="8" s="1"/>
  <c r="G103" i="3"/>
  <c r="E117" i="8" s="1"/>
  <c r="F103" i="3"/>
  <c r="D117" i="8" s="1"/>
  <c r="E103" i="3"/>
  <c r="C117" i="8" s="1"/>
  <c r="B103" i="3"/>
  <c r="B117" i="8" s="1"/>
  <c r="P102" i="3"/>
  <c r="N116" i="8" s="1"/>
  <c r="O102" i="3"/>
  <c r="M116" i="8" s="1"/>
  <c r="N102" i="3"/>
  <c r="L116" i="8" s="1"/>
  <c r="M102" i="3"/>
  <c r="K116" i="8" s="1"/>
  <c r="L102" i="3"/>
  <c r="J116" i="8" s="1"/>
  <c r="K102" i="3"/>
  <c r="I116" i="8" s="1"/>
  <c r="J102" i="3"/>
  <c r="H116" i="8" s="1"/>
  <c r="I102" i="3"/>
  <c r="G116" i="8" s="1"/>
  <c r="H102" i="3"/>
  <c r="F116" i="8" s="1"/>
  <c r="G102" i="3"/>
  <c r="E116" i="8" s="1"/>
  <c r="F102" i="3"/>
  <c r="D116" i="8" s="1"/>
  <c r="E102" i="3"/>
  <c r="C116" i="8" s="1"/>
  <c r="O116" i="8" s="1"/>
  <c r="B102" i="3"/>
  <c r="B116" i="8" s="1"/>
  <c r="P101" i="3"/>
  <c r="N115" i="8" s="1"/>
  <c r="O101" i="3"/>
  <c r="M115" i="8" s="1"/>
  <c r="N101" i="3"/>
  <c r="L115" i="8" s="1"/>
  <c r="M101" i="3"/>
  <c r="K115" i="8" s="1"/>
  <c r="L101" i="3"/>
  <c r="J115" i="8" s="1"/>
  <c r="K101" i="3"/>
  <c r="I115" i="8" s="1"/>
  <c r="J101" i="3"/>
  <c r="H115" i="8" s="1"/>
  <c r="I101" i="3"/>
  <c r="G115" i="8" s="1"/>
  <c r="H101" i="3"/>
  <c r="F115" i="8" s="1"/>
  <c r="G101" i="3"/>
  <c r="E115" i="8" s="1"/>
  <c r="F101" i="3"/>
  <c r="D115" i="8" s="1"/>
  <c r="E101" i="3"/>
  <c r="C115" i="8" s="1"/>
  <c r="B101" i="3"/>
  <c r="B115" i="8" s="1"/>
  <c r="P100" i="3"/>
  <c r="N114" i="8" s="1"/>
  <c r="O100" i="3"/>
  <c r="M114" i="8" s="1"/>
  <c r="N100" i="3"/>
  <c r="L114" i="8" s="1"/>
  <c r="M100" i="3"/>
  <c r="K114" i="8" s="1"/>
  <c r="L100" i="3"/>
  <c r="J114" i="8" s="1"/>
  <c r="K100" i="3"/>
  <c r="I114" i="8" s="1"/>
  <c r="J100" i="3"/>
  <c r="H114" i="8" s="1"/>
  <c r="I100" i="3"/>
  <c r="G114" i="8" s="1"/>
  <c r="H100" i="3"/>
  <c r="F114" i="8" s="1"/>
  <c r="G100" i="3"/>
  <c r="E114" i="8" s="1"/>
  <c r="F100" i="3"/>
  <c r="D114" i="8" s="1"/>
  <c r="E100" i="3"/>
  <c r="C114" i="8" s="1"/>
  <c r="O114" i="8" s="1"/>
  <c r="B100" i="3"/>
  <c r="B114" i="8" s="1"/>
  <c r="P99" i="3"/>
  <c r="N113" i="8" s="1"/>
  <c r="O99" i="3"/>
  <c r="M113" i="8" s="1"/>
  <c r="N99" i="3"/>
  <c r="L113" i="8" s="1"/>
  <c r="M99" i="3"/>
  <c r="K113" i="8" s="1"/>
  <c r="L99" i="3"/>
  <c r="J113" i="8" s="1"/>
  <c r="K99" i="3"/>
  <c r="I113" i="8" s="1"/>
  <c r="J99" i="3"/>
  <c r="H113" i="8" s="1"/>
  <c r="I99" i="3"/>
  <c r="G113" i="8" s="1"/>
  <c r="H99" i="3"/>
  <c r="F113" i="8" s="1"/>
  <c r="G99" i="3"/>
  <c r="E113" i="8" s="1"/>
  <c r="F99" i="3"/>
  <c r="D113" i="8" s="1"/>
  <c r="E99" i="3"/>
  <c r="C113" i="8" s="1"/>
  <c r="B99" i="3"/>
  <c r="B113" i="8" s="1"/>
  <c r="P98" i="3"/>
  <c r="N112" i="8" s="1"/>
  <c r="O98" i="3"/>
  <c r="M112" i="8" s="1"/>
  <c r="N98" i="3"/>
  <c r="L112" i="8" s="1"/>
  <c r="M98" i="3"/>
  <c r="K112" i="8" s="1"/>
  <c r="L98" i="3"/>
  <c r="J112" i="8" s="1"/>
  <c r="K98" i="3"/>
  <c r="I112" i="8" s="1"/>
  <c r="J98" i="3"/>
  <c r="H112" i="8" s="1"/>
  <c r="I98" i="3"/>
  <c r="G112" i="8" s="1"/>
  <c r="H98" i="3"/>
  <c r="F112" i="8" s="1"/>
  <c r="G98" i="3"/>
  <c r="E112" i="8" s="1"/>
  <c r="F98" i="3"/>
  <c r="D112" i="8" s="1"/>
  <c r="E98" i="3"/>
  <c r="C112" i="8" s="1"/>
  <c r="O112" i="8" s="1"/>
  <c r="B98" i="3"/>
  <c r="B112" i="8" s="1"/>
  <c r="P97" i="3"/>
  <c r="N111" i="8" s="1"/>
  <c r="O97" i="3"/>
  <c r="M111" i="8" s="1"/>
  <c r="N97" i="3"/>
  <c r="L111" i="8" s="1"/>
  <c r="M97" i="3"/>
  <c r="K111" i="8" s="1"/>
  <c r="L97" i="3"/>
  <c r="J111" i="8" s="1"/>
  <c r="K97" i="3"/>
  <c r="I111" i="8" s="1"/>
  <c r="J97" i="3"/>
  <c r="H111" i="8" s="1"/>
  <c r="I97" i="3"/>
  <c r="G111" i="8" s="1"/>
  <c r="H97" i="3"/>
  <c r="F111" i="8" s="1"/>
  <c r="G97" i="3"/>
  <c r="E111" i="8" s="1"/>
  <c r="F97" i="3"/>
  <c r="D111" i="8" s="1"/>
  <c r="E97" i="3"/>
  <c r="C111" i="8" s="1"/>
  <c r="B97" i="3"/>
  <c r="B111" i="8" s="1"/>
  <c r="P96" i="3"/>
  <c r="N110" i="8" s="1"/>
  <c r="N120" i="8" s="1"/>
  <c r="O96" i="3"/>
  <c r="M110" i="8" s="1"/>
  <c r="N96" i="3"/>
  <c r="L110" i="8" s="1"/>
  <c r="L120" i="8" s="1"/>
  <c r="M96" i="3"/>
  <c r="K110" i="8" s="1"/>
  <c r="K120" i="8" s="1"/>
  <c r="L96" i="3"/>
  <c r="J110" i="8" s="1"/>
  <c r="J120" i="8" s="1"/>
  <c r="K96" i="3"/>
  <c r="I110" i="8" s="1"/>
  <c r="J96" i="3"/>
  <c r="H110" i="8" s="1"/>
  <c r="H120" i="8" s="1"/>
  <c r="I96" i="3"/>
  <c r="G110" i="8" s="1"/>
  <c r="G120" i="8" s="1"/>
  <c r="H96" i="3"/>
  <c r="F110" i="8" s="1"/>
  <c r="F120" i="8" s="1"/>
  <c r="G96" i="3"/>
  <c r="E110" i="8" s="1"/>
  <c r="F96" i="3"/>
  <c r="D110" i="8" s="1"/>
  <c r="D120" i="8" s="1"/>
  <c r="E96" i="3"/>
  <c r="C110" i="8" s="1"/>
  <c r="B96" i="3"/>
  <c r="B110" i="8" s="1"/>
  <c r="P92" i="3"/>
  <c r="O92" i="3"/>
  <c r="N92" i="3"/>
  <c r="M92" i="3"/>
  <c r="L92" i="3"/>
  <c r="K92" i="3"/>
  <c r="J92" i="3"/>
  <c r="I92" i="3"/>
  <c r="H92" i="3"/>
  <c r="G92" i="3"/>
  <c r="F92" i="3"/>
  <c r="E92" i="3"/>
  <c r="Q91" i="3"/>
  <c r="Q90" i="3"/>
  <c r="Q89" i="3"/>
  <c r="Q88" i="3"/>
  <c r="Q87" i="3"/>
  <c r="Q86" i="3"/>
  <c r="Q85" i="3"/>
  <c r="Q84" i="3"/>
  <c r="Q83" i="3"/>
  <c r="Q82" i="3"/>
  <c r="Q92" i="3" s="1"/>
  <c r="H76" i="3"/>
  <c r="P75" i="3"/>
  <c r="O75" i="3"/>
  <c r="N75" i="3"/>
  <c r="M75" i="3"/>
  <c r="L75" i="3"/>
  <c r="K75" i="3"/>
  <c r="J75" i="3"/>
  <c r="I75" i="3"/>
  <c r="H75" i="3"/>
  <c r="G75" i="3"/>
  <c r="F75" i="3"/>
  <c r="E75" i="3"/>
  <c r="G74" i="3"/>
  <c r="E74" i="3"/>
  <c r="P73" i="3"/>
  <c r="N79" i="8" s="1"/>
  <c r="O73" i="3"/>
  <c r="M79" i="8" s="1"/>
  <c r="N73" i="3"/>
  <c r="L79" i="8" s="1"/>
  <c r="M73" i="3"/>
  <c r="K79" i="8" s="1"/>
  <c r="L73" i="3"/>
  <c r="J79" i="8" s="1"/>
  <c r="K73" i="3"/>
  <c r="I79" i="8" s="1"/>
  <c r="J73" i="3"/>
  <c r="H79" i="8" s="1"/>
  <c r="I73" i="3"/>
  <c r="G79" i="8" s="1"/>
  <c r="H73" i="3"/>
  <c r="F79" i="8" s="1"/>
  <c r="G73" i="3"/>
  <c r="E79" i="8" s="1"/>
  <c r="F73" i="3"/>
  <c r="D79" i="8" s="1"/>
  <c r="E73" i="3"/>
  <c r="C79" i="8" s="1"/>
  <c r="B73" i="3"/>
  <c r="B79" i="8" s="1"/>
  <c r="P72" i="3"/>
  <c r="N78" i="8" s="1"/>
  <c r="O72" i="3"/>
  <c r="M78" i="8" s="1"/>
  <c r="N72" i="3"/>
  <c r="L78" i="8" s="1"/>
  <c r="M72" i="3"/>
  <c r="K78" i="8" s="1"/>
  <c r="L72" i="3"/>
  <c r="J78" i="8" s="1"/>
  <c r="K72" i="3"/>
  <c r="I78" i="8" s="1"/>
  <c r="J72" i="3"/>
  <c r="H78" i="8" s="1"/>
  <c r="I72" i="3"/>
  <c r="G78" i="8" s="1"/>
  <c r="H72" i="3"/>
  <c r="F78" i="8" s="1"/>
  <c r="G72" i="3"/>
  <c r="E78" i="8" s="1"/>
  <c r="F72" i="3"/>
  <c r="D78" i="8" s="1"/>
  <c r="E72" i="3"/>
  <c r="C78" i="8" s="1"/>
  <c r="B72" i="3"/>
  <c r="B78" i="8" s="1"/>
  <c r="P71" i="3"/>
  <c r="N77" i="8" s="1"/>
  <c r="O71" i="3"/>
  <c r="M77" i="8" s="1"/>
  <c r="N71" i="3"/>
  <c r="L77" i="8" s="1"/>
  <c r="M71" i="3"/>
  <c r="K77" i="8" s="1"/>
  <c r="L71" i="3"/>
  <c r="J77" i="8" s="1"/>
  <c r="K71" i="3"/>
  <c r="I77" i="8" s="1"/>
  <c r="J71" i="3"/>
  <c r="H77" i="8" s="1"/>
  <c r="I71" i="3"/>
  <c r="G77" i="8" s="1"/>
  <c r="H71" i="3"/>
  <c r="F77" i="8" s="1"/>
  <c r="G71" i="3"/>
  <c r="E77" i="8" s="1"/>
  <c r="F71" i="3"/>
  <c r="D77" i="8" s="1"/>
  <c r="E71" i="3"/>
  <c r="C77" i="8" s="1"/>
  <c r="B71" i="3"/>
  <c r="B77" i="8" s="1"/>
  <c r="P70" i="3"/>
  <c r="N76" i="8" s="1"/>
  <c r="O70" i="3"/>
  <c r="M76" i="8" s="1"/>
  <c r="N70" i="3"/>
  <c r="L76" i="8" s="1"/>
  <c r="M70" i="3"/>
  <c r="K76" i="8" s="1"/>
  <c r="L70" i="3"/>
  <c r="J76" i="8" s="1"/>
  <c r="K70" i="3"/>
  <c r="I76" i="8" s="1"/>
  <c r="J70" i="3"/>
  <c r="H76" i="8" s="1"/>
  <c r="I70" i="3"/>
  <c r="G76" i="8" s="1"/>
  <c r="H70" i="3"/>
  <c r="F76" i="8" s="1"/>
  <c r="G70" i="3"/>
  <c r="E76" i="8" s="1"/>
  <c r="F70" i="3"/>
  <c r="D76" i="8" s="1"/>
  <c r="E70" i="3"/>
  <c r="C76" i="8" s="1"/>
  <c r="B70" i="3"/>
  <c r="B76" i="8" s="1"/>
  <c r="P69" i="3"/>
  <c r="N75" i="8" s="1"/>
  <c r="O69" i="3"/>
  <c r="M75" i="8" s="1"/>
  <c r="N69" i="3"/>
  <c r="L75" i="8" s="1"/>
  <c r="M69" i="3"/>
  <c r="K75" i="8" s="1"/>
  <c r="L69" i="3"/>
  <c r="J75" i="8" s="1"/>
  <c r="K69" i="3"/>
  <c r="I75" i="8" s="1"/>
  <c r="J69" i="3"/>
  <c r="H75" i="8" s="1"/>
  <c r="I69" i="3"/>
  <c r="G75" i="8" s="1"/>
  <c r="H69" i="3"/>
  <c r="F75" i="8" s="1"/>
  <c r="G69" i="3"/>
  <c r="E75" i="8" s="1"/>
  <c r="F69" i="3"/>
  <c r="D75" i="8" s="1"/>
  <c r="E69" i="3"/>
  <c r="C75" i="8" s="1"/>
  <c r="B69" i="3"/>
  <c r="B75" i="8" s="1"/>
  <c r="P68" i="3"/>
  <c r="N74" i="8" s="1"/>
  <c r="O68" i="3"/>
  <c r="M74" i="8" s="1"/>
  <c r="N68" i="3"/>
  <c r="L74" i="8" s="1"/>
  <c r="M68" i="3"/>
  <c r="K74" i="8" s="1"/>
  <c r="L68" i="3"/>
  <c r="J74" i="8" s="1"/>
  <c r="K68" i="3"/>
  <c r="I74" i="8" s="1"/>
  <c r="J68" i="3"/>
  <c r="H74" i="8" s="1"/>
  <c r="I68" i="3"/>
  <c r="G74" i="8" s="1"/>
  <c r="H68" i="3"/>
  <c r="F74" i="8" s="1"/>
  <c r="G68" i="3"/>
  <c r="E74" i="8" s="1"/>
  <c r="F68" i="3"/>
  <c r="D74" i="8" s="1"/>
  <c r="E68" i="3"/>
  <c r="C74" i="8" s="1"/>
  <c r="B68" i="3"/>
  <c r="B74" i="8" s="1"/>
  <c r="P67" i="3"/>
  <c r="N73" i="8" s="1"/>
  <c r="O67" i="3"/>
  <c r="M73" i="8" s="1"/>
  <c r="N67" i="3"/>
  <c r="L73" i="8" s="1"/>
  <c r="M67" i="3"/>
  <c r="K73" i="8" s="1"/>
  <c r="L67" i="3"/>
  <c r="J73" i="8" s="1"/>
  <c r="K67" i="3"/>
  <c r="I73" i="8" s="1"/>
  <c r="J67" i="3"/>
  <c r="H73" i="8" s="1"/>
  <c r="I67" i="3"/>
  <c r="G73" i="8" s="1"/>
  <c r="H67" i="3"/>
  <c r="F73" i="8" s="1"/>
  <c r="G67" i="3"/>
  <c r="E73" i="8" s="1"/>
  <c r="F67" i="3"/>
  <c r="D73" i="8" s="1"/>
  <c r="E67" i="3"/>
  <c r="C73" i="8" s="1"/>
  <c r="B67" i="3"/>
  <c r="B73" i="8" s="1"/>
  <c r="P66" i="3"/>
  <c r="N72" i="8" s="1"/>
  <c r="O66" i="3"/>
  <c r="M72" i="8" s="1"/>
  <c r="N66" i="3"/>
  <c r="L72" i="8" s="1"/>
  <c r="M66" i="3"/>
  <c r="K72" i="8" s="1"/>
  <c r="L66" i="3"/>
  <c r="J72" i="8" s="1"/>
  <c r="K66" i="3"/>
  <c r="I72" i="8" s="1"/>
  <c r="J66" i="3"/>
  <c r="H72" i="8" s="1"/>
  <c r="I66" i="3"/>
  <c r="G72" i="8" s="1"/>
  <c r="H66" i="3"/>
  <c r="F72" i="8" s="1"/>
  <c r="G66" i="3"/>
  <c r="E72" i="8" s="1"/>
  <c r="F66" i="3"/>
  <c r="D72" i="8" s="1"/>
  <c r="E66" i="3"/>
  <c r="C72" i="8" s="1"/>
  <c r="B66" i="3"/>
  <c r="B72" i="8" s="1"/>
  <c r="P65" i="3"/>
  <c r="N71" i="8" s="1"/>
  <c r="O65" i="3"/>
  <c r="M71" i="8" s="1"/>
  <c r="N65" i="3"/>
  <c r="L71" i="8" s="1"/>
  <c r="M65" i="3"/>
  <c r="K71" i="8" s="1"/>
  <c r="L65" i="3"/>
  <c r="J71" i="8" s="1"/>
  <c r="K65" i="3"/>
  <c r="I71" i="8" s="1"/>
  <c r="J65" i="3"/>
  <c r="H71" i="8" s="1"/>
  <c r="I65" i="3"/>
  <c r="G71" i="8" s="1"/>
  <c r="H65" i="3"/>
  <c r="F71" i="8" s="1"/>
  <c r="G65" i="3"/>
  <c r="E71" i="8" s="1"/>
  <c r="F65" i="3"/>
  <c r="D71" i="8" s="1"/>
  <c r="E65" i="3"/>
  <c r="C71" i="8" s="1"/>
  <c r="B65" i="3"/>
  <c r="B71" i="8" s="1"/>
  <c r="P64" i="3"/>
  <c r="N70" i="8" s="1"/>
  <c r="O64" i="3"/>
  <c r="M70" i="8" s="1"/>
  <c r="M80" i="8" s="1"/>
  <c r="N64" i="3"/>
  <c r="L70" i="8" s="1"/>
  <c r="L80" i="8" s="1"/>
  <c r="M64" i="3"/>
  <c r="K70" i="8" s="1"/>
  <c r="K80" i="8" s="1"/>
  <c r="L64" i="3"/>
  <c r="J70" i="8" s="1"/>
  <c r="K64" i="3"/>
  <c r="I70" i="8" s="1"/>
  <c r="I80" i="8" s="1"/>
  <c r="J64" i="3"/>
  <c r="H70" i="8" s="1"/>
  <c r="H80" i="8" s="1"/>
  <c r="I64" i="3"/>
  <c r="G70" i="8" s="1"/>
  <c r="G80" i="8" s="1"/>
  <c r="H64" i="3"/>
  <c r="F70" i="8" s="1"/>
  <c r="G64" i="3"/>
  <c r="E70" i="8" s="1"/>
  <c r="E80" i="8" s="1"/>
  <c r="F64" i="3"/>
  <c r="D70" i="8" s="1"/>
  <c r="D80" i="8" s="1"/>
  <c r="E64" i="3"/>
  <c r="C70" i="8" s="1"/>
  <c r="B64" i="3"/>
  <c r="B70" i="8" s="1"/>
  <c r="P61" i="3"/>
  <c r="O61" i="3"/>
  <c r="N61" i="3"/>
  <c r="M61" i="3"/>
  <c r="L61" i="3"/>
  <c r="K61" i="3"/>
  <c r="J61" i="3"/>
  <c r="I61" i="3"/>
  <c r="H61" i="3"/>
  <c r="G61" i="3"/>
  <c r="F61" i="3"/>
  <c r="E61" i="3"/>
  <c r="Q60" i="3"/>
  <c r="Q59" i="3"/>
  <c r="Q58" i="3"/>
  <c r="Q57" i="3"/>
  <c r="Q56" i="3"/>
  <c r="Q55" i="3"/>
  <c r="Q54" i="3"/>
  <c r="Q53" i="3"/>
  <c r="Q52" i="3"/>
  <c r="Q51" i="3"/>
  <c r="Q61" i="3" s="1"/>
  <c r="O46" i="3"/>
  <c r="K46" i="3"/>
  <c r="G46" i="3"/>
  <c r="P45" i="3"/>
  <c r="O45" i="3"/>
  <c r="N45" i="3"/>
  <c r="M45" i="3"/>
  <c r="L45" i="3"/>
  <c r="K45" i="3"/>
  <c r="J45" i="3"/>
  <c r="I45" i="3"/>
  <c r="H45" i="3"/>
  <c r="G45" i="3"/>
  <c r="F45" i="3"/>
  <c r="E45" i="3"/>
  <c r="O44" i="3"/>
  <c r="M44" i="3"/>
  <c r="M46" i="3" s="1"/>
  <c r="K44" i="3"/>
  <c r="I44" i="3"/>
  <c r="G44" i="3"/>
  <c r="E44" i="3"/>
  <c r="P43" i="3"/>
  <c r="N38" i="8" s="1"/>
  <c r="O43" i="3"/>
  <c r="M38" i="8" s="1"/>
  <c r="N43" i="3"/>
  <c r="L38" i="8" s="1"/>
  <c r="M43" i="3"/>
  <c r="K38" i="8" s="1"/>
  <c r="L43" i="3"/>
  <c r="J38" i="8" s="1"/>
  <c r="K43" i="3"/>
  <c r="I38" i="8" s="1"/>
  <c r="J43" i="3"/>
  <c r="H38" i="8" s="1"/>
  <c r="I43" i="3"/>
  <c r="G38" i="8" s="1"/>
  <c r="H43" i="3"/>
  <c r="F38" i="8" s="1"/>
  <c r="G43" i="3"/>
  <c r="E38" i="8" s="1"/>
  <c r="F43" i="3"/>
  <c r="D38" i="8" s="1"/>
  <c r="E43" i="3"/>
  <c r="C38" i="8" s="1"/>
  <c r="B43" i="3"/>
  <c r="B38" i="8" s="1"/>
  <c r="B10" i="8" s="1"/>
  <c r="P42" i="3"/>
  <c r="N37" i="8" s="1"/>
  <c r="O42" i="3"/>
  <c r="M37" i="8" s="1"/>
  <c r="N42" i="3"/>
  <c r="L37" i="8" s="1"/>
  <c r="M42" i="3"/>
  <c r="K37" i="8" s="1"/>
  <c r="L42" i="3"/>
  <c r="J37" i="8" s="1"/>
  <c r="K42" i="3"/>
  <c r="I37" i="8" s="1"/>
  <c r="J42" i="3"/>
  <c r="H37" i="8" s="1"/>
  <c r="I42" i="3"/>
  <c r="G37" i="8" s="1"/>
  <c r="H42" i="3"/>
  <c r="F37" i="8" s="1"/>
  <c r="G42" i="3"/>
  <c r="E37" i="8" s="1"/>
  <c r="F42" i="3"/>
  <c r="D37" i="8" s="1"/>
  <c r="E42" i="3"/>
  <c r="C37" i="8" s="1"/>
  <c r="B42" i="3"/>
  <c r="B37" i="8" s="1"/>
  <c r="P41" i="3"/>
  <c r="N36" i="8" s="1"/>
  <c r="O41" i="3"/>
  <c r="M36" i="8" s="1"/>
  <c r="N41" i="3"/>
  <c r="L36" i="8" s="1"/>
  <c r="M41" i="3"/>
  <c r="K36" i="8" s="1"/>
  <c r="L41" i="3"/>
  <c r="J36" i="8" s="1"/>
  <c r="K41" i="3"/>
  <c r="I36" i="8" s="1"/>
  <c r="J41" i="3"/>
  <c r="H36" i="8" s="1"/>
  <c r="I41" i="3"/>
  <c r="G36" i="8" s="1"/>
  <c r="H41" i="3"/>
  <c r="F36" i="8" s="1"/>
  <c r="G41" i="3"/>
  <c r="E36" i="8" s="1"/>
  <c r="F41" i="3"/>
  <c r="D36" i="8" s="1"/>
  <c r="E41" i="3"/>
  <c r="C36" i="8" s="1"/>
  <c r="B41" i="3"/>
  <c r="B36" i="8" s="1"/>
  <c r="P40" i="3"/>
  <c r="N35" i="8" s="1"/>
  <c r="O40" i="3"/>
  <c r="M35" i="8" s="1"/>
  <c r="N40" i="3"/>
  <c r="L35" i="8" s="1"/>
  <c r="M40" i="3"/>
  <c r="K35" i="8" s="1"/>
  <c r="L40" i="3"/>
  <c r="J35" i="8" s="1"/>
  <c r="K40" i="3"/>
  <c r="I35" i="8" s="1"/>
  <c r="J40" i="3"/>
  <c r="H35" i="8" s="1"/>
  <c r="I40" i="3"/>
  <c r="G35" i="8" s="1"/>
  <c r="H40" i="3"/>
  <c r="F35" i="8" s="1"/>
  <c r="G40" i="3"/>
  <c r="E35" i="8" s="1"/>
  <c r="F40" i="3"/>
  <c r="D35" i="8" s="1"/>
  <c r="E40" i="3"/>
  <c r="C35" i="8" s="1"/>
  <c r="B40" i="3"/>
  <c r="B35" i="8" s="1"/>
  <c r="P39" i="3"/>
  <c r="N34" i="8" s="1"/>
  <c r="O39" i="3"/>
  <c r="M34" i="8" s="1"/>
  <c r="N39" i="3"/>
  <c r="L34" i="8" s="1"/>
  <c r="M39" i="3"/>
  <c r="K34" i="8" s="1"/>
  <c r="L39" i="3"/>
  <c r="J34" i="8" s="1"/>
  <c r="K39" i="3"/>
  <c r="I34" i="8" s="1"/>
  <c r="J39" i="3"/>
  <c r="H34" i="8" s="1"/>
  <c r="I39" i="3"/>
  <c r="G34" i="8" s="1"/>
  <c r="H39" i="3"/>
  <c r="F34" i="8" s="1"/>
  <c r="G39" i="3"/>
  <c r="E34" i="8" s="1"/>
  <c r="F39" i="3"/>
  <c r="D34" i="8" s="1"/>
  <c r="E39" i="3"/>
  <c r="C34" i="8" s="1"/>
  <c r="B39" i="3"/>
  <c r="B34" i="8" s="1"/>
  <c r="B9" i="8" s="1"/>
  <c r="P38" i="3"/>
  <c r="N33" i="8" s="1"/>
  <c r="O38" i="3"/>
  <c r="M33" i="8" s="1"/>
  <c r="N38" i="3"/>
  <c r="L33" i="8" s="1"/>
  <c r="M38" i="3"/>
  <c r="K33" i="8" s="1"/>
  <c r="L38" i="3"/>
  <c r="J33" i="8" s="1"/>
  <c r="K38" i="3"/>
  <c r="I33" i="8" s="1"/>
  <c r="J38" i="3"/>
  <c r="H33" i="8" s="1"/>
  <c r="I38" i="3"/>
  <c r="G33" i="8" s="1"/>
  <c r="H38" i="3"/>
  <c r="F33" i="8" s="1"/>
  <c r="G38" i="3"/>
  <c r="E33" i="8" s="1"/>
  <c r="F38" i="3"/>
  <c r="D33" i="8" s="1"/>
  <c r="E38" i="3"/>
  <c r="C33" i="8" s="1"/>
  <c r="B38" i="3"/>
  <c r="B33" i="8" s="1"/>
  <c r="B8" i="8" s="1"/>
  <c r="P37" i="3"/>
  <c r="N32" i="8" s="1"/>
  <c r="O37" i="3"/>
  <c r="M32" i="8" s="1"/>
  <c r="N37" i="3"/>
  <c r="L32" i="8" s="1"/>
  <c r="M37" i="3"/>
  <c r="K32" i="8" s="1"/>
  <c r="L37" i="3"/>
  <c r="J32" i="8" s="1"/>
  <c r="K37" i="3"/>
  <c r="I32" i="8" s="1"/>
  <c r="J37" i="3"/>
  <c r="H32" i="8" s="1"/>
  <c r="I37" i="3"/>
  <c r="G32" i="8" s="1"/>
  <c r="H37" i="3"/>
  <c r="F32" i="8" s="1"/>
  <c r="G37" i="3"/>
  <c r="E32" i="8" s="1"/>
  <c r="F37" i="3"/>
  <c r="D32" i="8" s="1"/>
  <c r="E37" i="3"/>
  <c r="C32" i="8" s="1"/>
  <c r="B37" i="3"/>
  <c r="B32" i="8" s="1"/>
  <c r="B7" i="8" s="1"/>
  <c r="P36" i="3"/>
  <c r="N31" i="8" s="1"/>
  <c r="O36" i="3"/>
  <c r="M31" i="8" s="1"/>
  <c r="N36" i="3"/>
  <c r="L31" i="8" s="1"/>
  <c r="M36" i="3"/>
  <c r="K31" i="8" s="1"/>
  <c r="L36" i="3"/>
  <c r="J31" i="8" s="1"/>
  <c r="K36" i="3"/>
  <c r="I31" i="8" s="1"/>
  <c r="J36" i="3"/>
  <c r="H31" i="8" s="1"/>
  <c r="I36" i="3"/>
  <c r="G31" i="8" s="1"/>
  <c r="H36" i="3"/>
  <c r="F31" i="8" s="1"/>
  <c r="G36" i="3"/>
  <c r="E31" i="8" s="1"/>
  <c r="F36" i="3"/>
  <c r="D31" i="8" s="1"/>
  <c r="E36" i="3"/>
  <c r="C31" i="8" s="1"/>
  <c r="B36" i="3"/>
  <c r="B31" i="8" s="1"/>
  <c r="B6" i="8" s="1"/>
  <c r="P35" i="3"/>
  <c r="N30" i="8" s="1"/>
  <c r="O35" i="3"/>
  <c r="M30" i="8" s="1"/>
  <c r="N35" i="3"/>
  <c r="L30" i="8" s="1"/>
  <c r="M35" i="3"/>
  <c r="K30" i="8" s="1"/>
  <c r="L35" i="3"/>
  <c r="J30" i="8" s="1"/>
  <c r="K35" i="3"/>
  <c r="I30" i="8" s="1"/>
  <c r="J35" i="3"/>
  <c r="H30" i="8" s="1"/>
  <c r="I35" i="3"/>
  <c r="G30" i="8" s="1"/>
  <c r="H35" i="3"/>
  <c r="F30" i="8" s="1"/>
  <c r="G35" i="3"/>
  <c r="E30" i="8" s="1"/>
  <c r="F35" i="3"/>
  <c r="D30" i="8" s="1"/>
  <c r="E35" i="3"/>
  <c r="C30" i="8" s="1"/>
  <c r="B35" i="3"/>
  <c r="B30" i="8" s="1"/>
  <c r="B5" i="8" s="1"/>
  <c r="P34" i="3"/>
  <c r="N29" i="8" s="1"/>
  <c r="N39" i="8" s="1"/>
  <c r="O34" i="3"/>
  <c r="M29" i="8" s="1"/>
  <c r="M39" i="8" s="1"/>
  <c r="N34" i="3"/>
  <c r="L29" i="8" s="1"/>
  <c r="M34" i="3"/>
  <c r="K29" i="8" s="1"/>
  <c r="K39" i="8" s="1"/>
  <c r="L34" i="3"/>
  <c r="J29" i="8" s="1"/>
  <c r="J39" i="8" s="1"/>
  <c r="K34" i="3"/>
  <c r="I29" i="8" s="1"/>
  <c r="I39" i="8" s="1"/>
  <c r="J34" i="3"/>
  <c r="H29" i="8" s="1"/>
  <c r="I34" i="3"/>
  <c r="G29" i="8" s="1"/>
  <c r="G39" i="8" s="1"/>
  <c r="H34" i="3"/>
  <c r="F29" i="8" s="1"/>
  <c r="F39" i="8" s="1"/>
  <c r="G34" i="3"/>
  <c r="E29" i="8" s="1"/>
  <c r="E39" i="8" s="1"/>
  <c r="F34" i="3"/>
  <c r="D29" i="8" s="1"/>
  <c r="E34" i="3"/>
  <c r="C29" i="8" s="1"/>
  <c r="B34" i="3"/>
  <c r="B29" i="8" s="1"/>
  <c r="B4" i="8" s="1"/>
  <c r="P30" i="3"/>
  <c r="O30" i="3"/>
  <c r="N30" i="3"/>
  <c r="M30" i="3"/>
  <c r="L30" i="3"/>
  <c r="K30" i="3"/>
  <c r="J30" i="3"/>
  <c r="I30" i="3"/>
  <c r="H30" i="3"/>
  <c r="G30" i="3"/>
  <c r="F30" i="3"/>
  <c r="E30" i="3"/>
  <c r="Q29" i="3"/>
  <c r="Q28" i="3"/>
  <c r="Q27" i="3"/>
  <c r="Q26" i="3"/>
  <c r="Q25" i="3"/>
  <c r="Q24" i="3"/>
  <c r="Q23" i="3"/>
  <c r="Q22" i="3"/>
  <c r="Q21" i="3"/>
  <c r="Q20" i="3"/>
  <c r="Q30" i="3" s="1"/>
  <c r="G38" i="2"/>
  <c r="J37" i="2"/>
  <c r="C31" i="10" s="1"/>
  <c r="F37" i="2"/>
  <c r="J36" i="2"/>
  <c r="J38" i="2" s="1"/>
  <c r="F36" i="2"/>
  <c r="F34" i="2"/>
  <c r="F33" i="2"/>
  <c r="G26" i="2"/>
  <c r="C45" i="8" s="1"/>
  <c r="G13" i="2"/>
  <c r="G30" i="2" s="1"/>
  <c r="G39" i="2" s="1"/>
  <c r="D39" i="2" s="1"/>
  <c r="J40" i="8" l="1"/>
  <c r="J10" i="9" s="1"/>
  <c r="J60" i="8"/>
  <c r="D9" i="9"/>
  <c r="C8" i="9"/>
  <c r="C59" i="8"/>
  <c r="F14" i="9"/>
  <c r="F41" i="8"/>
  <c r="H81" i="8"/>
  <c r="H32" i="9" s="1"/>
  <c r="H100" i="8"/>
  <c r="D39" i="8"/>
  <c r="D14" i="9"/>
  <c r="D41" i="8"/>
  <c r="H14" i="9"/>
  <c r="H41" i="8"/>
  <c r="E46" i="3"/>
  <c r="F80" i="8"/>
  <c r="N80" i="8"/>
  <c r="D31" i="9"/>
  <c r="C30" i="9"/>
  <c r="C99" i="8"/>
  <c r="J74" i="3"/>
  <c r="N74" i="3"/>
  <c r="E120" i="8"/>
  <c r="M120" i="8"/>
  <c r="Q103" i="3"/>
  <c r="E60" i="8"/>
  <c r="E40" i="8"/>
  <c r="E10" i="9" s="1"/>
  <c r="I60" i="8"/>
  <c r="I40" i="8"/>
  <c r="I10" i="9" s="1"/>
  <c r="M60" i="8"/>
  <c r="M40" i="8"/>
  <c r="M10" i="9" s="1"/>
  <c r="O30" i="8"/>
  <c r="C5" i="8" s="1"/>
  <c r="Q35" i="3"/>
  <c r="O32" i="8"/>
  <c r="C7" i="8" s="1"/>
  <c r="Q37" i="3"/>
  <c r="O34" i="8"/>
  <c r="C9" i="8" s="1"/>
  <c r="Q39" i="3"/>
  <c r="O36" i="8"/>
  <c r="Q41" i="3"/>
  <c r="O38" i="8"/>
  <c r="C10" i="8" s="1"/>
  <c r="Q43" i="3"/>
  <c r="H44" i="3"/>
  <c r="L44" i="3"/>
  <c r="P44" i="3"/>
  <c r="E14" i="9"/>
  <c r="E41" i="8"/>
  <c r="E42" i="8" s="1"/>
  <c r="I14" i="9"/>
  <c r="I41" i="8"/>
  <c r="I42" i="8" s="1"/>
  <c r="M14" i="9"/>
  <c r="M41" i="8"/>
  <c r="M42" i="8" s="1"/>
  <c r="O70" i="8"/>
  <c r="C80" i="8"/>
  <c r="G100" i="8"/>
  <c r="G81" i="8"/>
  <c r="G32" i="9" s="1"/>
  <c r="K100" i="8"/>
  <c r="K81" i="8"/>
  <c r="K32" i="9" s="1"/>
  <c r="Q64" i="3"/>
  <c r="O72" i="8"/>
  <c r="Q66" i="3"/>
  <c r="O74" i="8"/>
  <c r="Q68" i="3"/>
  <c r="O76" i="8"/>
  <c r="Q70" i="3"/>
  <c r="O78" i="8"/>
  <c r="Q72" i="3"/>
  <c r="F74" i="3"/>
  <c r="K74" i="3"/>
  <c r="O74" i="3"/>
  <c r="D36" i="9"/>
  <c r="D82" i="8"/>
  <c r="H36" i="9"/>
  <c r="H82" i="8"/>
  <c r="H83" i="8" s="1"/>
  <c r="L36" i="9"/>
  <c r="L82" i="8"/>
  <c r="E76" i="3"/>
  <c r="F140" i="8"/>
  <c r="F121" i="8"/>
  <c r="F54" i="9" s="1"/>
  <c r="J140" i="8"/>
  <c r="J123" i="8"/>
  <c r="J121" i="8"/>
  <c r="J54" i="9" s="1"/>
  <c r="N140" i="8"/>
  <c r="N121" i="8"/>
  <c r="N54" i="9" s="1"/>
  <c r="E106" i="3"/>
  <c r="I106" i="3"/>
  <c r="M106" i="3"/>
  <c r="F58" i="9"/>
  <c r="F122" i="8"/>
  <c r="F123" i="8" s="1"/>
  <c r="J58" i="9"/>
  <c r="J122" i="8"/>
  <c r="N58" i="9"/>
  <c r="N122" i="8"/>
  <c r="N123" i="8" s="1"/>
  <c r="F38" i="4"/>
  <c r="D46" i="8" s="1"/>
  <c r="D54" i="8" s="1"/>
  <c r="D16" i="9" s="1"/>
  <c r="Q30" i="4"/>
  <c r="J38" i="4"/>
  <c r="H46" i="8" s="1"/>
  <c r="H54" i="8" s="1"/>
  <c r="H16" i="9" s="1"/>
  <c r="N38" i="4"/>
  <c r="L46" i="8" s="1"/>
  <c r="L54" i="8" s="1"/>
  <c r="L16" i="9" s="1"/>
  <c r="Q31" i="4"/>
  <c r="Q34" i="4"/>
  <c r="Q35" i="4"/>
  <c r="H61" i="4"/>
  <c r="F86" i="8" s="1"/>
  <c r="F94" i="8" s="1"/>
  <c r="F38" i="9" s="1"/>
  <c r="L61" i="4"/>
  <c r="J86" i="8" s="1"/>
  <c r="J94" i="8" s="1"/>
  <c r="J38" i="9" s="1"/>
  <c r="P61" i="4"/>
  <c r="N86" i="8" s="1"/>
  <c r="N94" i="8" s="1"/>
  <c r="N38" i="9" s="1"/>
  <c r="F84" i="4"/>
  <c r="D126" i="8" s="1"/>
  <c r="D134" i="8" s="1"/>
  <c r="D60" i="9" s="1"/>
  <c r="Q76" i="4"/>
  <c r="J84" i="4"/>
  <c r="H126" i="8" s="1"/>
  <c r="H134" i="8" s="1"/>
  <c r="H60" i="9" s="1"/>
  <c r="N84" i="4"/>
  <c r="L126" i="8" s="1"/>
  <c r="L134" i="8" s="1"/>
  <c r="L60" i="9" s="1"/>
  <c r="Q77" i="4"/>
  <c r="Q80" i="4"/>
  <c r="Q81" i="4"/>
  <c r="O28" i="5"/>
  <c r="M6" i="5" s="1"/>
  <c r="B87" i="8"/>
  <c r="B43" i="5"/>
  <c r="B127" i="8" s="1"/>
  <c r="B89" i="8"/>
  <c r="B45" i="5"/>
  <c r="B129" i="8" s="1"/>
  <c r="B91" i="8"/>
  <c r="B47" i="5"/>
  <c r="B131" i="8" s="1"/>
  <c r="B93" i="8"/>
  <c r="B49" i="5"/>
  <c r="B133" i="8" s="1"/>
  <c r="C126" i="8"/>
  <c r="D30" i="6"/>
  <c r="C13" i="9" s="1"/>
  <c r="O45" i="8"/>
  <c r="F40" i="8"/>
  <c r="F10" i="9" s="1"/>
  <c r="F60" i="8"/>
  <c r="F42" i="8"/>
  <c r="N40" i="8"/>
  <c r="N10" i="9" s="1"/>
  <c r="N60" i="8"/>
  <c r="K8" i="9"/>
  <c r="L9" i="9"/>
  <c r="K59" i="8"/>
  <c r="J14" i="9"/>
  <c r="J41" i="8"/>
  <c r="J42" i="8" s="1"/>
  <c r="L100" i="8"/>
  <c r="L83" i="8"/>
  <c r="L81" i="8"/>
  <c r="L32" i="9" s="1"/>
  <c r="E30" i="9"/>
  <c r="G31" i="9"/>
  <c r="F31" i="9"/>
  <c r="E99" i="8"/>
  <c r="L74" i="3"/>
  <c r="P74" i="3"/>
  <c r="E36" i="9"/>
  <c r="E82" i="8"/>
  <c r="I36" i="9"/>
  <c r="I82" i="8"/>
  <c r="M36" i="9"/>
  <c r="M82" i="8"/>
  <c r="C120" i="8"/>
  <c r="O110" i="8"/>
  <c r="G140" i="8"/>
  <c r="G121" i="8"/>
  <c r="G54" i="9" s="1"/>
  <c r="K121" i="8"/>
  <c r="K54" i="9" s="1"/>
  <c r="K140" i="8"/>
  <c r="Q96" i="3"/>
  <c r="Q98" i="3"/>
  <c r="Q100" i="3"/>
  <c r="Q102" i="3"/>
  <c r="Q104" i="3"/>
  <c r="D52" i="9"/>
  <c r="E53" i="9"/>
  <c r="D139" i="8"/>
  <c r="H52" i="9"/>
  <c r="I53" i="9"/>
  <c r="H139" i="8"/>
  <c r="L52" i="9"/>
  <c r="M53" i="9"/>
  <c r="L139" i="8"/>
  <c r="C58" i="9"/>
  <c r="C122" i="8"/>
  <c r="G58" i="9"/>
  <c r="G122" i="8"/>
  <c r="G123" i="8" s="1"/>
  <c r="K58" i="9"/>
  <c r="K122" i="8"/>
  <c r="K123" i="8" s="1"/>
  <c r="Q107" i="3"/>
  <c r="H6" i="3" s="1"/>
  <c r="C46" i="8"/>
  <c r="C39" i="8"/>
  <c r="O29" i="8"/>
  <c r="G60" i="8"/>
  <c r="G40" i="8"/>
  <c r="G10" i="9" s="1"/>
  <c r="K60" i="8"/>
  <c r="K42" i="8"/>
  <c r="K40" i="8"/>
  <c r="K10" i="9" s="1"/>
  <c r="Q34" i="3"/>
  <c r="O31" i="8"/>
  <c r="C6" i="8" s="1"/>
  <c r="Q36" i="3"/>
  <c r="O33" i="8"/>
  <c r="C8" i="8" s="1"/>
  <c r="Q38" i="3"/>
  <c r="O35" i="8"/>
  <c r="Q40" i="3"/>
  <c r="O37" i="8"/>
  <c r="Q42" i="3"/>
  <c r="F44" i="3"/>
  <c r="J44" i="3"/>
  <c r="N44" i="3"/>
  <c r="C14" i="9"/>
  <c r="C41" i="8"/>
  <c r="G14" i="9"/>
  <c r="G41" i="8"/>
  <c r="G42" i="8" s="1"/>
  <c r="K14" i="9"/>
  <c r="K41" i="8"/>
  <c r="Q45" i="3"/>
  <c r="H4" i="3" s="1"/>
  <c r="E100" i="8"/>
  <c r="E81" i="8"/>
  <c r="E32" i="9" s="1"/>
  <c r="E83" i="8"/>
  <c r="I100" i="8"/>
  <c r="I81" i="8"/>
  <c r="I32" i="9" s="1"/>
  <c r="I83" i="8"/>
  <c r="M100" i="8"/>
  <c r="M81" i="8"/>
  <c r="M32" i="9" s="1"/>
  <c r="M83" i="8"/>
  <c r="O71" i="8"/>
  <c r="Q65" i="3"/>
  <c r="O73" i="8"/>
  <c r="Q67" i="3"/>
  <c r="O75" i="8"/>
  <c r="Q69" i="3"/>
  <c r="O77" i="8"/>
  <c r="Q71" i="3"/>
  <c r="O79" i="8"/>
  <c r="Q73" i="3"/>
  <c r="I74" i="3"/>
  <c r="M74" i="3"/>
  <c r="F36" i="9"/>
  <c r="F82" i="8"/>
  <c r="J36" i="9"/>
  <c r="J82" i="8"/>
  <c r="N36" i="9"/>
  <c r="N82" i="8"/>
  <c r="G76" i="3"/>
  <c r="D140" i="8"/>
  <c r="D121" i="8"/>
  <c r="D54" i="9" s="1"/>
  <c r="H121" i="8"/>
  <c r="H54" i="9" s="1"/>
  <c r="H140" i="8"/>
  <c r="L123" i="8"/>
  <c r="L140" i="8"/>
  <c r="L121" i="8"/>
  <c r="L54" i="9" s="1"/>
  <c r="G106" i="3"/>
  <c r="K106" i="3"/>
  <c r="O106" i="3"/>
  <c r="D58" i="9"/>
  <c r="D122" i="8"/>
  <c r="D123" i="8" s="1"/>
  <c r="H58" i="9"/>
  <c r="H122" i="8"/>
  <c r="H123" i="8" s="1"/>
  <c r="L58" i="9"/>
  <c r="L122" i="8"/>
  <c r="H38" i="4"/>
  <c r="F46" i="8" s="1"/>
  <c r="F54" i="8" s="1"/>
  <c r="F16" i="9" s="1"/>
  <c r="L38" i="4"/>
  <c r="J46" i="8" s="1"/>
  <c r="J54" i="8" s="1"/>
  <c r="J16" i="9" s="1"/>
  <c r="P38" i="4"/>
  <c r="N46" i="8" s="1"/>
  <c r="N54" i="8" s="1"/>
  <c r="N16" i="9" s="1"/>
  <c r="Q33" i="4"/>
  <c r="F61" i="4"/>
  <c r="D86" i="8" s="1"/>
  <c r="D94" i="8" s="1"/>
  <c r="D38" i="9" s="1"/>
  <c r="J61" i="4"/>
  <c r="H86" i="8" s="1"/>
  <c r="H94" i="8" s="1"/>
  <c r="H38" i="9" s="1"/>
  <c r="N61" i="4"/>
  <c r="L86" i="8" s="1"/>
  <c r="L94" i="8" s="1"/>
  <c r="L38" i="9" s="1"/>
  <c r="H84" i="4"/>
  <c r="F126" i="8" s="1"/>
  <c r="F134" i="8" s="1"/>
  <c r="F60" i="9" s="1"/>
  <c r="L84" i="4"/>
  <c r="J126" i="8" s="1"/>
  <c r="J134" i="8" s="1"/>
  <c r="J60" i="9" s="1"/>
  <c r="P84" i="4"/>
  <c r="N126" i="8" s="1"/>
  <c r="N134" i="8" s="1"/>
  <c r="N60" i="9" s="1"/>
  <c r="Q79" i="4"/>
  <c r="B88" i="8"/>
  <c r="B44" i="5"/>
  <c r="B128" i="8" s="1"/>
  <c r="B90" i="8"/>
  <c r="B46" i="5"/>
  <c r="B130" i="8" s="1"/>
  <c r="B92" i="8"/>
  <c r="B48" i="5"/>
  <c r="B132" i="8" s="1"/>
  <c r="O50" i="5"/>
  <c r="M8" i="5" s="1"/>
  <c r="H9" i="9"/>
  <c r="G8" i="9"/>
  <c r="G59" i="8"/>
  <c r="Q44" i="3"/>
  <c r="N14" i="9"/>
  <c r="N41" i="8"/>
  <c r="N42" i="8" s="1"/>
  <c r="D83" i="8"/>
  <c r="D81" i="8"/>
  <c r="D32" i="9" s="1"/>
  <c r="D100" i="8"/>
  <c r="H39" i="8"/>
  <c r="L39" i="8"/>
  <c r="F9" i="9"/>
  <c r="E8" i="9"/>
  <c r="E59" i="8"/>
  <c r="J9" i="9"/>
  <c r="I8" i="9"/>
  <c r="I59" i="8"/>
  <c r="N9" i="9"/>
  <c r="M8" i="9"/>
  <c r="M59" i="8"/>
  <c r="L14" i="9"/>
  <c r="L41" i="8"/>
  <c r="I46" i="3"/>
  <c r="J80" i="8"/>
  <c r="C36" i="9"/>
  <c r="C82" i="8"/>
  <c r="G36" i="9"/>
  <c r="G82" i="8"/>
  <c r="G83" i="8" s="1"/>
  <c r="K36" i="9"/>
  <c r="K82" i="8"/>
  <c r="K83" i="8" s="1"/>
  <c r="Q75" i="3"/>
  <c r="H5" i="3" s="1"/>
  <c r="I120" i="8"/>
  <c r="O111" i="8"/>
  <c r="Q97" i="3"/>
  <c r="O113" i="8"/>
  <c r="Q99" i="3"/>
  <c r="O115" i="8"/>
  <c r="Q101" i="3"/>
  <c r="O117" i="8"/>
  <c r="O119" i="8"/>
  <c r="Q105" i="3"/>
  <c r="G53" i="9"/>
  <c r="F52" i="9"/>
  <c r="F139" i="8"/>
  <c r="K53" i="9"/>
  <c r="J52" i="9"/>
  <c r="J139" i="8"/>
  <c r="N52" i="9"/>
  <c r="N139" i="8"/>
  <c r="E58" i="9"/>
  <c r="E122" i="8"/>
  <c r="I122" i="8"/>
  <c r="I58" i="9"/>
  <c r="M58" i="9"/>
  <c r="M122" i="8"/>
  <c r="F108" i="3"/>
  <c r="J108" i="3"/>
  <c r="N108" i="3"/>
  <c r="Q54" i="4"/>
  <c r="Q58" i="4"/>
  <c r="C86" i="8"/>
  <c r="Q60" i="4"/>
  <c r="K6" i="4" s="1"/>
  <c r="N61" i="10"/>
  <c r="O35" i="9"/>
  <c r="P43" i="6"/>
  <c r="K65" i="10"/>
  <c r="G65" i="10"/>
  <c r="C65" i="10"/>
  <c r="J65" i="10"/>
  <c r="F65" i="10"/>
  <c r="M65" i="10"/>
  <c r="I65" i="10"/>
  <c r="E65" i="10"/>
  <c r="L65" i="10"/>
  <c r="H65" i="10"/>
  <c r="D65" i="10"/>
  <c r="K57" i="10"/>
  <c r="G57" i="10"/>
  <c r="N57" i="10"/>
  <c r="J57" i="10"/>
  <c r="F57" i="10"/>
  <c r="M57" i="10"/>
  <c r="I57" i="10"/>
  <c r="E57" i="10"/>
  <c r="L57" i="10"/>
  <c r="H57" i="10"/>
  <c r="D57" i="10"/>
  <c r="M61" i="10"/>
  <c r="I61" i="10"/>
  <c r="E61" i="10"/>
  <c r="L61" i="10"/>
  <c r="H61" i="10"/>
  <c r="D61" i="10"/>
  <c r="K61" i="10"/>
  <c r="G61" i="10"/>
  <c r="C61" i="10"/>
  <c r="J61" i="10"/>
  <c r="F61" i="10"/>
  <c r="N65" i="10"/>
  <c r="O57" i="9"/>
  <c r="O128" i="8"/>
  <c r="O133" i="8"/>
  <c r="C11" i="10"/>
  <c r="C15" i="10"/>
  <c r="J18" i="10"/>
  <c r="M19" i="10"/>
  <c r="D22" i="10"/>
  <c r="G23" i="10"/>
  <c r="E14" i="10"/>
  <c r="H15" i="10"/>
  <c r="I22" i="10"/>
  <c r="L23" i="10"/>
  <c r="L62" i="9" s="1"/>
  <c r="H14" i="10"/>
  <c r="K15" i="10"/>
  <c r="E19" i="10"/>
  <c r="N23" i="10"/>
  <c r="J23" i="10"/>
  <c r="F23" i="10"/>
  <c r="K22" i="10"/>
  <c r="G22" i="10"/>
  <c r="C22" i="10"/>
  <c r="L19" i="10"/>
  <c r="H19" i="10"/>
  <c r="D19" i="10"/>
  <c r="M18" i="10"/>
  <c r="I18" i="10"/>
  <c r="E18" i="10"/>
  <c r="N15" i="10"/>
  <c r="J15" i="10"/>
  <c r="F15" i="10"/>
  <c r="K14" i="10"/>
  <c r="G14" i="10"/>
  <c r="M23" i="10"/>
  <c r="I23" i="10"/>
  <c r="E23" i="10"/>
  <c r="N22" i="10"/>
  <c r="J22" i="10"/>
  <c r="F22" i="10"/>
  <c r="K19" i="10"/>
  <c r="G19" i="10"/>
  <c r="C19" i="10"/>
  <c r="L18" i="10"/>
  <c r="H18" i="10"/>
  <c r="D18" i="10"/>
  <c r="M15" i="10"/>
  <c r="I15" i="10"/>
  <c r="E15" i="10"/>
  <c r="N14" i="10"/>
  <c r="J14" i="10"/>
  <c r="F14" i="10"/>
  <c r="K23" i="10"/>
  <c r="C23" i="10"/>
  <c r="H22" i="10"/>
  <c r="I19" i="10"/>
  <c r="N18" i="10"/>
  <c r="F18" i="10"/>
  <c r="G15" i="10"/>
  <c r="L14" i="10"/>
  <c r="D14" i="10"/>
  <c r="H23" i="10"/>
  <c r="M22" i="10"/>
  <c r="E22" i="10"/>
  <c r="N19" i="10"/>
  <c r="F19" i="10"/>
  <c r="K18" i="10"/>
  <c r="C18" i="10"/>
  <c r="L15" i="10"/>
  <c r="D15" i="10"/>
  <c r="I14" i="10"/>
  <c r="C14" i="10"/>
  <c r="M14" i="10"/>
  <c r="G18" i="10"/>
  <c r="J19" i="10"/>
  <c r="D23" i="10"/>
  <c r="M34" i="10"/>
  <c r="M58" i="8" s="1"/>
  <c r="G38" i="10"/>
  <c r="G98" i="8" s="1"/>
  <c r="J39" i="10"/>
  <c r="K43" i="10"/>
  <c r="G43" i="10"/>
  <c r="C43" i="10"/>
  <c r="L42" i="10"/>
  <c r="L138" i="8" s="1"/>
  <c r="H42" i="10"/>
  <c r="H138" i="8" s="1"/>
  <c r="D42" i="10"/>
  <c r="D138" i="8" s="1"/>
  <c r="M39" i="10"/>
  <c r="I39" i="10"/>
  <c r="E39" i="10"/>
  <c r="N38" i="10"/>
  <c r="N98" i="8" s="1"/>
  <c r="J38" i="10"/>
  <c r="J98" i="8" s="1"/>
  <c r="F38" i="10"/>
  <c r="F98" i="8" s="1"/>
  <c r="K35" i="10"/>
  <c r="G35" i="10"/>
  <c r="C35" i="10"/>
  <c r="L34" i="10"/>
  <c r="L58" i="8" s="1"/>
  <c r="H34" i="10"/>
  <c r="H58" i="8" s="1"/>
  <c r="D34" i="10"/>
  <c r="D58" i="8" s="1"/>
  <c r="N43" i="10"/>
  <c r="J43" i="10"/>
  <c r="F43" i="10"/>
  <c r="K42" i="10"/>
  <c r="K138" i="8" s="1"/>
  <c r="G42" i="10"/>
  <c r="G138" i="8" s="1"/>
  <c r="C42" i="10"/>
  <c r="L39" i="10"/>
  <c r="H39" i="10"/>
  <c r="D39" i="10"/>
  <c r="M38" i="10"/>
  <c r="M98" i="8" s="1"/>
  <c r="I38" i="10"/>
  <c r="I98" i="8" s="1"/>
  <c r="E38" i="10"/>
  <c r="E98" i="8" s="1"/>
  <c r="N35" i="10"/>
  <c r="J35" i="10"/>
  <c r="F35" i="10"/>
  <c r="K34" i="10"/>
  <c r="K58" i="8" s="1"/>
  <c r="G34" i="10"/>
  <c r="G58" i="8" s="1"/>
  <c r="C34" i="10"/>
  <c r="M43" i="10"/>
  <c r="I43" i="10"/>
  <c r="E43" i="10"/>
  <c r="N42" i="10"/>
  <c r="N138" i="8" s="1"/>
  <c r="J42" i="10"/>
  <c r="J138" i="8" s="1"/>
  <c r="F42" i="10"/>
  <c r="F138" i="8" s="1"/>
  <c r="K39" i="10"/>
  <c r="G39" i="10"/>
  <c r="C39" i="10"/>
  <c r="L38" i="10"/>
  <c r="L98" i="8" s="1"/>
  <c r="H38" i="10"/>
  <c r="H98" i="8" s="1"/>
  <c r="D38" i="10"/>
  <c r="D98" i="8" s="1"/>
  <c r="O98" i="8" s="1"/>
  <c r="M35" i="10"/>
  <c r="I35" i="10"/>
  <c r="E35" i="10"/>
  <c r="N34" i="10"/>
  <c r="N58" i="8" s="1"/>
  <c r="J34" i="10"/>
  <c r="J58" i="8" s="1"/>
  <c r="F34" i="10"/>
  <c r="F58" i="8" s="1"/>
  <c r="D35" i="10"/>
  <c r="K38" i="10"/>
  <c r="K98" i="8" s="1"/>
  <c r="N39" i="10"/>
  <c r="E42" i="10"/>
  <c r="E138" i="8" s="1"/>
  <c r="H43" i="10"/>
  <c r="D56" i="10"/>
  <c r="D58" i="10" s="1"/>
  <c r="G84" i="8" l="1"/>
  <c r="H124" i="8"/>
  <c r="G124" i="8"/>
  <c r="G43" i="8"/>
  <c r="E41" i="9"/>
  <c r="H84" i="8"/>
  <c r="I43" i="8"/>
  <c r="K84" i="8"/>
  <c r="N43" i="8"/>
  <c r="D124" i="8"/>
  <c r="K124" i="8"/>
  <c r="N124" i="8"/>
  <c r="F124" i="8"/>
  <c r="J43" i="8"/>
  <c r="M43" i="8"/>
  <c r="E43" i="8"/>
  <c r="M18" i="9"/>
  <c r="M19" i="9" s="1"/>
  <c r="M57" i="8"/>
  <c r="D18" i="9"/>
  <c r="D19" i="9" s="1"/>
  <c r="D57" i="8"/>
  <c r="N40" i="9"/>
  <c r="N41" i="9" s="1"/>
  <c r="N97" i="8"/>
  <c r="H40" i="9"/>
  <c r="H41" i="9" s="1"/>
  <c r="H97" i="8"/>
  <c r="K18" i="9"/>
  <c r="K19" i="9" s="1"/>
  <c r="K57" i="8"/>
  <c r="E40" i="9"/>
  <c r="E97" i="8"/>
  <c r="K62" i="9"/>
  <c r="K63" i="9" s="1"/>
  <c r="K137" i="8"/>
  <c r="I137" i="8"/>
  <c r="I62" i="9"/>
  <c r="D62" i="9"/>
  <c r="D63" i="9" s="1"/>
  <c r="D137" i="8"/>
  <c r="L60" i="8"/>
  <c r="L42" i="8"/>
  <c r="L40" i="8"/>
  <c r="L10" i="9" s="1"/>
  <c r="D84" i="8"/>
  <c r="M52" i="9"/>
  <c r="N53" i="9"/>
  <c r="M139" i="8"/>
  <c r="O108" i="3"/>
  <c r="L31" i="9"/>
  <c r="K30" i="9"/>
  <c r="K99" i="8"/>
  <c r="M76" i="3"/>
  <c r="M84" i="8"/>
  <c r="M9" i="9"/>
  <c r="M11" i="9" s="1"/>
  <c r="M21" i="9" s="1"/>
  <c r="L8" i="9"/>
  <c r="L59" i="8"/>
  <c r="N46" i="3"/>
  <c r="Q37" i="4"/>
  <c r="K5" i="4" s="1"/>
  <c r="O58" i="9"/>
  <c r="L84" i="8"/>
  <c r="Q83" i="4"/>
  <c r="K7" i="4" s="1"/>
  <c r="D53" i="9"/>
  <c r="C52" i="9"/>
  <c r="C139" i="8"/>
  <c r="E108" i="3"/>
  <c r="Q106" i="3"/>
  <c r="I61" i="9"/>
  <c r="J8" i="9"/>
  <c r="J11" i="9" s="1"/>
  <c r="K9" i="9"/>
  <c r="J59" i="8"/>
  <c r="L46" i="3"/>
  <c r="M31" i="9"/>
  <c r="L30" i="9"/>
  <c r="L33" i="9" s="1"/>
  <c r="L99" i="8"/>
  <c r="N76" i="3"/>
  <c r="D60" i="8"/>
  <c r="D42" i="8"/>
  <c r="D40" i="8"/>
  <c r="D10" i="9" s="1"/>
  <c r="E56" i="10"/>
  <c r="D56" i="8"/>
  <c r="O39" i="10"/>
  <c r="O14" i="10"/>
  <c r="C18" i="9"/>
  <c r="C57" i="8"/>
  <c r="C40" i="9"/>
  <c r="O18" i="10"/>
  <c r="C97" i="8"/>
  <c r="E62" i="9"/>
  <c r="E63" i="9" s="1"/>
  <c r="E137" i="8"/>
  <c r="L18" i="9"/>
  <c r="L57" i="8"/>
  <c r="F18" i="9"/>
  <c r="F57" i="8"/>
  <c r="L40" i="9"/>
  <c r="L97" i="8"/>
  <c r="F62" i="9"/>
  <c r="F137" i="8"/>
  <c r="I40" i="9"/>
  <c r="I97" i="8"/>
  <c r="O38" i="10"/>
  <c r="O82" i="8"/>
  <c r="D12" i="8" s="1"/>
  <c r="H60" i="8"/>
  <c r="H42" i="8"/>
  <c r="H40" i="8"/>
  <c r="H10" i="9" s="1"/>
  <c r="I17" i="9" s="1"/>
  <c r="I19" i="9" s="1"/>
  <c r="J53" i="9"/>
  <c r="J55" i="9" s="1"/>
  <c r="J65" i="9" s="1"/>
  <c r="I52" i="9"/>
  <c r="I139" i="8"/>
  <c r="K108" i="3"/>
  <c r="L124" i="8"/>
  <c r="H31" i="9"/>
  <c r="G30" i="9"/>
  <c r="G33" i="9" s="1"/>
  <c r="G99" i="8"/>
  <c r="I76" i="3"/>
  <c r="I9" i="9"/>
  <c r="H8" i="9"/>
  <c r="H59" i="8"/>
  <c r="J46" i="3"/>
  <c r="K43" i="8"/>
  <c r="O46" i="8"/>
  <c r="D55" i="9"/>
  <c r="O120" i="8"/>
  <c r="E11" i="8" s="1"/>
  <c r="N30" i="9"/>
  <c r="N99" i="8"/>
  <c r="P76" i="3"/>
  <c r="C134" i="8"/>
  <c r="O126" i="8"/>
  <c r="J124" i="8"/>
  <c r="M30" i="9"/>
  <c r="M33" i="9" s="1"/>
  <c r="N31" i="9"/>
  <c r="M99" i="8"/>
  <c r="O76" i="3"/>
  <c r="F8" i="9"/>
  <c r="F11" i="9" s="1"/>
  <c r="G9" i="9"/>
  <c r="G11" i="9" s="1"/>
  <c r="F59" i="8"/>
  <c r="H46" i="3"/>
  <c r="I31" i="9"/>
  <c r="H30" i="9"/>
  <c r="H99" i="8"/>
  <c r="J76" i="3"/>
  <c r="N83" i="8"/>
  <c r="N100" i="8"/>
  <c r="N81" i="8"/>
  <c r="N32" i="9" s="1"/>
  <c r="O34" i="10"/>
  <c r="C58" i="8"/>
  <c r="O58" i="8" s="1"/>
  <c r="O42" i="10"/>
  <c r="C138" i="8"/>
  <c r="O138" i="8" s="1"/>
  <c r="I18" i="9"/>
  <c r="I57" i="8"/>
  <c r="K40" i="9"/>
  <c r="K41" i="9" s="1"/>
  <c r="K97" i="8"/>
  <c r="M62" i="9"/>
  <c r="M63" i="9" s="1"/>
  <c r="M137" i="8"/>
  <c r="H62" i="9"/>
  <c r="H63" i="9" s="1"/>
  <c r="H137" i="8"/>
  <c r="J18" i="9"/>
  <c r="J19" i="9" s="1"/>
  <c r="J57" i="8"/>
  <c r="O19" i="10"/>
  <c r="J62" i="9"/>
  <c r="J63" i="9" s="1"/>
  <c r="J137" i="8"/>
  <c r="M40" i="9"/>
  <c r="M41" i="9" s="1"/>
  <c r="M97" i="8"/>
  <c r="O22" i="10"/>
  <c r="C62" i="9"/>
  <c r="C137" i="8"/>
  <c r="H18" i="9"/>
  <c r="H19" i="9" s="1"/>
  <c r="H57" i="8"/>
  <c r="E18" i="9"/>
  <c r="E19" i="9" s="1"/>
  <c r="E57" i="8"/>
  <c r="J40" i="9"/>
  <c r="J41" i="9" s="1"/>
  <c r="J97" i="8"/>
  <c r="C94" i="8"/>
  <c r="O86" i="8"/>
  <c r="O36" i="9"/>
  <c r="E52" i="9"/>
  <c r="F53" i="9"/>
  <c r="F55" i="9" s="1"/>
  <c r="E139" i="8"/>
  <c r="G108" i="3"/>
  <c r="E84" i="8"/>
  <c r="O41" i="8"/>
  <c r="C12" i="8" s="1"/>
  <c r="D8" i="9"/>
  <c r="D11" i="9" s="1"/>
  <c r="D21" i="9" s="1"/>
  <c r="E9" i="9"/>
  <c r="O9" i="9" s="1"/>
  <c r="D59" i="8"/>
  <c r="F46" i="3"/>
  <c r="O39" i="8"/>
  <c r="C11" i="8" s="1"/>
  <c r="C4" i="8"/>
  <c r="C121" i="8"/>
  <c r="C54" i="9" s="1"/>
  <c r="C140" i="8"/>
  <c r="C123" i="8"/>
  <c r="K31" i="9"/>
  <c r="J30" i="9"/>
  <c r="J99" i="8"/>
  <c r="L76" i="3"/>
  <c r="K11" i="9"/>
  <c r="F43" i="8"/>
  <c r="C54" i="8"/>
  <c r="L53" i="9"/>
  <c r="K52" i="9"/>
  <c r="K55" i="9" s="1"/>
  <c r="K65" i="9" s="1"/>
  <c r="K139" i="8"/>
  <c r="M108" i="3"/>
  <c r="I30" i="9"/>
  <c r="I33" i="9" s="1"/>
  <c r="J31" i="9"/>
  <c r="I99" i="8"/>
  <c r="K76" i="3"/>
  <c r="M121" i="8"/>
  <c r="M54" i="9" s="1"/>
  <c r="M123" i="8"/>
  <c r="M140" i="8"/>
  <c r="F100" i="8"/>
  <c r="F83" i="8"/>
  <c r="F81" i="8"/>
  <c r="F32" i="9" s="1"/>
  <c r="I39" i="9" s="1"/>
  <c r="I41" i="9" s="1"/>
  <c r="O35" i="10"/>
  <c r="C36" i="10"/>
  <c r="D36" i="10" s="1"/>
  <c r="E36" i="10" s="1"/>
  <c r="F36" i="10" s="1"/>
  <c r="G36" i="10" s="1"/>
  <c r="H36" i="10" s="1"/>
  <c r="I36" i="10" s="1"/>
  <c r="J36" i="10" s="1"/>
  <c r="K36" i="10" s="1"/>
  <c r="L36" i="10" s="1"/>
  <c r="M36" i="10" s="1"/>
  <c r="N36" i="10" s="1"/>
  <c r="C40" i="10" s="1"/>
  <c r="D40" i="10" s="1"/>
  <c r="E40" i="10" s="1"/>
  <c r="F40" i="10" s="1"/>
  <c r="G40" i="10" s="1"/>
  <c r="H40" i="10" s="1"/>
  <c r="I40" i="10" s="1"/>
  <c r="J40" i="10" s="1"/>
  <c r="K40" i="10" s="1"/>
  <c r="L40" i="10" s="1"/>
  <c r="M40" i="10" s="1"/>
  <c r="N40" i="10" s="1"/>
  <c r="C44" i="10" s="1"/>
  <c r="D44" i="10" s="1"/>
  <c r="E44" i="10" s="1"/>
  <c r="F44" i="10" s="1"/>
  <c r="G44" i="10" s="1"/>
  <c r="H44" i="10" s="1"/>
  <c r="I44" i="10" s="1"/>
  <c r="J44" i="10" s="1"/>
  <c r="K44" i="10" s="1"/>
  <c r="L44" i="10" s="1"/>
  <c r="M44" i="10" s="1"/>
  <c r="N44" i="10" s="1"/>
  <c r="O43" i="10"/>
  <c r="G40" i="9"/>
  <c r="G41" i="9" s="1"/>
  <c r="G97" i="8"/>
  <c r="F40" i="9"/>
  <c r="F97" i="8"/>
  <c r="O23" i="10"/>
  <c r="N18" i="9"/>
  <c r="N19" i="9" s="1"/>
  <c r="N57" i="8"/>
  <c r="D40" i="9"/>
  <c r="D41" i="9" s="1"/>
  <c r="D97" i="8"/>
  <c r="N62" i="9"/>
  <c r="N63" i="9" s="1"/>
  <c r="N137" i="8"/>
  <c r="G18" i="9"/>
  <c r="G19" i="9" s="1"/>
  <c r="G57" i="8"/>
  <c r="G62" i="9"/>
  <c r="G63" i="9" s="1"/>
  <c r="G137" i="8"/>
  <c r="O15" i="10"/>
  <c r="C16" i="10"/>
  <c r="D16" i="10" s="1"/>
  <c r="E16" i="10" s="1"/>
  <c r="F16" i="10" s="1"/>
  <c r="G16" i="10" s="1"/>
  <c r="H16" i="10" s="1"/>
  <c r="I16" i="10" s="1"/>
  <c r="J16" i="10" s="1"/>
  <c r="K16" i="10" s="1"/>
  <c r="L16" i="10" s="1"/>
  <c r="M16" i="10" s="1"/>
  <c r="N16" i="10" s="1"/>
  <c r="C20" i="10" s="1"/>
  <c r="D20" i="10" s="1"/>
  <c r="E20" i="10" s="1"/>
  <c r="F20" i="10" s="1"/>
  <c r="G20" i="10" s="1"/>
  <c r="H20" i="10" s="1"/>
  <c r="I20" i="10" s="1"/>
  <c r="J20" i="10" s="1"/>
  <c r="K20" i="10" s="1"/>
  <c r="L20" i="10" s="1"/>
  <c r="M20" i="10" s="1"/>
  <c r="N20" i="10" s="1"/>
  <c r="C24" i="10" s="1"/>
  <c r="D24" i="10" s="1"/>
  <c r="E24" i="10" s="1"/>
  <c r="F24" i="10" s="1"/>
  <c r="G24" i="10" s="1"/>
  <c r="H24" i="10" s="1"/>
  <c r="I24" i="10" s="1"/>
  <c r="J24" i="10" s="1"/>
  <c r="K24" i="10" s="1"/>
  <c r="L24" i="10" s="1"/>
  <c r="M24" i="10" s="1"/>
  <c r="N24" i="10" s="1"/>
  <c r="N55" i="9"/>
  <c r="N65" i="9" s="1"/>
  <c r="I121" i="8"/>
  <c r="I54" i="9" s="1"/>
  <c r="L61" i="9" s="1"/>
  <c r="L63" i="9" s="1"/>
  <c r="I140" i="8"/>
  <c r="I123" i="8"/>
  <c r="J100" i="8"/>
  <c r="J83" i="8"/>
  <c r="J81" i="8"/>
  <c r="J32" i="9" s="1"/>
  <c r="L39" i="9" s="1"/>
  <c r="L41" i="9" s="1"/>
  <c r="I11" i="9"/>
  <c r="G4" i="3"/>
  <c r="Q46" i="3"/>
  <c r="I4" i="3" s="1"/>
  <c r="Q74" i="3"/>
  <c r="I84" i="8"/>
  <c r="O14" i="9"/>
  <c r="C60" i="8"/>
  <c r="O60" i="8" s="1"/>
  <c r="C42" i="8"/>
  <c r="C40" i="8"/>
  <c r="C10" i="9" s="1"/>
  <c r="O122" i="8"/>
  <c r="E12" i="8" s="1"/>
  <c r="L55" i="9"/>
  <c r="O13" i="9"/>
  <c r="H53" i="9"/>
  <c r="H55" i="9" s="1"/>
  <c r="H65" i="9" s="1"/>
  <c r="G52" i="9"/>
  <c r="G55" i="9" s="1"/>
  <c r="G139" i="8"/>
  <c r="I108" i="3"/>
  <c r="E31" i="9"/>
  <c r="O31" i="9" s="1"/>
  <c r="D30" i="9"/>
  <c r="D33" i="9" s="1"/>
  <c r="D99" i="8"/>
  <c r="F76" i="3"/>
  <c r="C83" i="8"/>
  <c r="C100" i="8"/>
  <c r="O80" i="8"/>
  <c r="D11" i="8" s="1"/>
  <c r="C81" i="8"/>
  <c r="C32" i="9" s="1"/>
  <c r="N8" i="9"/>
  <c r="N11" i="9" s="1"/>
  <c r="N21" i="9" s="1"/>
  <c r="N59" i="8"/>
  <c r="P46" i="3"/>
  <c r="L17" i="9"/>
  <c r="L19" i="9" s="1"/>
  <c r="E121" i="8"/>
  <c r="E54" i="9" s="1"/>
  <c r="E123" i="8"/>
  <c r="E140" i="8"/>
  <c r="C33" i="9"/>
  <c r="O30" i="9"/>
  <c r="C11" i="9"/>
  <c r="G21" i="9" l="1"/>
  <c r="Q76" i="3"/>
  <c r="I5" i="3" s="1"/>
  <c r="G5" i="3"/>
  <c r="K15" i="8"/>
  <c r="D13" i="8"/>
  <c r="C124" i="8"/>
  <c r="O123" i="8"/>
  <c r="O124" i="8" s="1"/>
  <c r="E14" i="8" s="1"/>
  <c r="O8" i="9"/>
  <c r="E124" i="8"/>
  <c r="O100" i="8"/>
  <c r="D43" i="9"/>
  <c r="G65" i="9"/>
  <c r="C63" i="8"/>
  <c r="C43" i="8"/>
  <c r="C14" i="8" s="1"/>
  <c r="O42" i="8"/>
  <c r="O43" i="8" s="1"/>
  <c r="I21" i="9"/>
  <c r="I124" i="8"/>
  <c r="M124" i="8"/>
  <c r="O140" i="8"/>
  <c r="C61" i="9" s="1"/>
  <c r="O61" i="9" s="1"/>
  <c r="K14" i="8"/>
  <c r="C13" i="8"/>
  <c r="E11" i="9"/>
  <c r="E21" i="9" s="1"/>
  <c r="D65" i="9"/>
  <c r="I55" i="9"/>
  <c r="H43" i="8"/>
  <c r="O40" i="9"/>
  <c r="I63" i="9"/>
  <c r="O52" i="9"/>
  <c r="C55" i="9"/>
  <c r="O57" i="8"/>
  <c r="C61" i="8"/>
  <c r="D61" i="8"/>
  <c r="D43" i="8"/>
  <c r="D63" i="8"/>
  <c r="D64" i="8" s="1"/>
  <c r="G6" i="3"/>
  <c r="Q108" i="3"/>
  <c r="I6" i="3" s="1"/>
  <c r="O53" i="9"/>
  <c r="K33" i="9"/>
  <c r="K43" i="9" s="1"/>
  <c r="C39" i="9"/>
  <c r="F84" i="8"/>
  <c r="I43" i="9"/>
  <c r="K21" i="9"/>
  <c r="J33" i="9"/>
  <c r="J43" i="9" s="1"/>
  <c r="O54" i="9"/>
  <c r="F61" i="9"/>
  <c r="F63" i="9" s="1"/>
  <c r="F65" i="9" s="1"/>
  <c r="O33" i="9"/>
  <c r="F39" i="9"/>
  <c r="F41" i="9" s="1"/>
  <c r="F43" i="9" s="1"/>
  <c r="O32" i="9"/>
  <c r="J84" i="8"/>
  <c r="C16" i="9"/>
  <c r="O54" i="8"/>
  <c r="C16" i="8" s="1"/>
  <c r="E33" i="9"/>
  <c r="E43" i="9" s="1"/>
  <c r="O137" i="8"/>
  <c r="H33" i="9"/>
  <c r="H43" i="9" s="1"/>
  <c r="N33" i="9"/>
  <c r="N43" i="9" s="1"/>
  <c r="H11" i="9"/>
  <c r="H21" i="9" s="1"/>
  <c r="G43" i="9"/>
  <c r="O97" i="8"/>
  <c r="O18" i="9"/>
  <c r="E58" i="10"/>
  <c r="L43" i="9"/>
  <c r="L11" i="9"/>
  <c r="L21" i="9" s="1"/>
  <c r="M55" i="9"/>
  <c r="M65" i="9" s="1"/>
  <c r="L43" i="8"/>
  <c r="C84" i="8"/>
  <c r="O83" i="8"/>
  <c r="O84" i="8" s="1"/>
  <c r="D14" i="8" s="1"/>
  <c r="L65" i="9"/>
  <c r="F17" i="9"/>
  <c r="O10" i="9"/>
  <c r="E55" i="9"/>
  <c r="E65" i="9" s="1"/>
  <c r="C38" i="9"/>
  <c r="O94" i="8"/>
  <c r="D16" i="8" s="1"/>
  <c r="O62" i="9"/>
  <c r="N84" i="8"/>
  <c r="M43" i="9"/>
  <c r="O134" i="8"/>
  <c r="E16" i="8" s="1"/>
  <c r="C60" i="9"/>
  <c r="E13" i="8"/>
  <c r="K16" i="8"/>
  <c r="J21" i="9"/>
  <c r="O139" i="8"/>
  <c r="O60" i="9" l="1"/>
  <c r="O63" i="9" s="1"/>
  <c r="C63" i="9"/>
  <c r="O38" i="9"/>
  <c r="C41" i="9"/>
  <c r="C43" i="9" s="1"/>
  <c r="F56" i="10"/>
  <c r="E56" i="8"/>
  <c r="O39" i="9"/>
  <c r="O17" i="9"/>
  <c r="F19" i="9"/>
  <c r="F21" i="9" s="1"/>
  <c r="O16" i="9"/>
  <c r="O19" i="9" s="1"/>
  <c r="C19" i="9"/>
  <c r="C21" i="9" s="1"/>
  <c r="C23" i="9" s="1"/>
  <c r="D23" i="9" s="1"/>
  <c r="E23" i="9" s="1"/>
  <c r="F23" i="9" s="1"/>
  <c r="G23" i="9" s="1"/>
  <c r="H23" i="9" s="1"/>
  <c r="I23" i="9" s="1"/>
  <c r="J23" i="9" s="1"/>
  <c r="K23" i="9" s="1"/>
  <c r="L23" i="9" s="1"/>
  <c r="M23" i="9" s="1"/>
  <c r="N23" i="9" s="1"/>
  <c r="O23" i="9" s="1"/>
  <c r="C65" i="9"/>
  <c r="O55" i="9"/>
  <c r="O11" i="9"/>
  <c r="I65" i="9"/>
  <c r="C64" i="8"/>
  <c r="F58" i="10" l="1"/>
  <c r="C45" i="9"/>
  <c r="D45" i="9" s="1"/>
  <c r="E45" i="9" s="1"/>
  <c r="F45" i="9" s="1"/>
  <c r="G45" i="9" s="1"/>
  <c r="H45" i="9" s="1"/>
  <c r="I45" i="9" s="1"/>
  <c r="J45" i="9" s="1"/>
  <c r="K45" i="9" s="1"/>
  <c r="L45" i="9" s="1"/>
  <c r="M45" i="9" s="1"/>
  <c r="N45" i="9" s="1"/>
  <c r="O45" i="9" s="1"/>
  <c r="C67" i="9" s="1"/>
  <c r="D67" i="9" s="1"/>
  <c r="E67" i="9" s="1"/>
  <c r="F67" i="9" s="1"/>
  <c r="G67" i="9" s="1"/>
  <c r="H67" i="9" s="1"/>
  <c r="I67" i="9" s="1"/>
  <c r="J67" i="9" s="1"/>
  <c r="K67" i="9" s="1"/>
  <c r="L67" i="9" s="1"/>
  <c r="M67" i="9" s="1"/>
  <c r="N67" i="9" s="1"/>
  <c r="O67" i="9" s="1"/>
  <c r="O41" i="9"/>
  <c r="E61" i="8"/>
  <c r="E63" i="8" l="1"/>
  <c r="G56" i="10"/>
  <c r="F56" i="8"/>
  <c r="G58" i="10" l="1"/>
  <c r="F61" i="8"/>
  <c r="E64" i="8"/>
  <c r="F63" i="8" l="1"/>
  <c r="H56" i="10"/>
  <c r="G56" i="8"/>
  <c r="G61" i="8" l="1"/>
  <c r="H58" i="10"/>
  <c r="F64" i="8"/>
  <c r="I56" i="10" l="1"/>
  <c r="I58" i="10" s="1"/>
  <c r="H56" i="8"/>
  <c r="H61" i="8" s="1"/>
  <c r="H63" i="8" s="1"/>
  <c r="H64" i="8" s="1"/>
  <c r="G63" i="8"/>
  <c r="G64" i="8" l="1"/>
  <c r="J56" i="10"/>
  <c r="J58" i="10" s="1"/>
  <c r="I56" i="8"/>
  <c r="I61" i="8" s="1"/>
  <c r="I63" i="8" s="1"/>
  <c r="I64" i="8" s="1"/>
  <c r="K56" i="10" l="1"/>
  <c r="K58" i="10" s="1"/>
  <c r="J56" i="8"/>
  <c r="J61" i="8" s="1"/>
  <c r="J63" i="8" s="1"/>
  <c r="J64" i="8" s="1"/>
  <c r="L56" i="10" l="1"/>
  <c r="L58" i="10" s="1"/>
  <c r="K56" i="8"/>
  <c r="K61" i="8" s="1"/>
  <c r="K63" i="8" s="1"/>
  <c r="K64" i="8" s="1"/>
  <c r="M56" i="10" l="1"/>
  <c r="M58" i="10" s="1"/>
  <c r="L56" i="8"/>
  <c r="L61" i="8" s="1"/>
  <c r="L63" i="8" s="1"/>
  <c r="L64" i="8" s="1"/>
  <c r="N56" i="10" l="1"/>
  <c r="M56" i="8"/>
  <c r="M61" i="8" s="1"/>
  <c r="M63" i="8" s="1"/>
  <c r="M64" i="8" s="1"/>
  <c r="N58" i="10" l="1"/>
  <c r="O56" i="10"/>
  <c r="C60" i="10" l="1"/>
  <c r="N56" i="8"/>
  <c r="O58" i="10"/>
  <c r="N61" i="8" l="1"/>
  <c r="O56" i="8"/>
  <c r="C62" i="10"/>
  <c r="D60" i="10" l="1"/>
  <c r="C96" i="8"/>
  <c r="N63" i="8"/>
  <c r="O61" i="8"/>
  <c r="C18" i="8" s="1"/>
  <c r="N64" i="8" l="1"/>
  <c r="O63" i="8"/>
  <c r="O64" i="8" s="1"/>
  <c r="C21" i="8" s="1"/>
  <c r="C101" i="8"/>
  <c r="D62" i="10"/>
  <c r="C20" i="8"/>
  <c r="L14" i="8"/>
  <c r="M14" i="8" s="1"/>
  <c r="C103" i="8" l="1"/>
  <c r="E60" i="10"/>
  <c r="D96" i="8"/>
  <c r="D101" i="8" l="1"/>
  <c r="E62" i="10"/>
  <c r="C104" i="8"/>
  <c r="F60" i="10" l="1"/>
  <c r="E96" i="8"/>
  <c r="D103" i="8"/>
  <c r="D104" i="8" l="1"/>
  <c r="E101" i="8"/>
  <c r="F62" i="10"/>
  <c r="E103" i="8" l="1"/>
  <c r="G60" i="10"/>
  <c r="F96" i="8"/>
  <c r="E104" i="8" l="1"/>
  <c r="F101" i="8"/>
  <c r="G62" i="10"/>
  <c r="F103" i="8" l="1"/>
  <c r="O101" i="8"/>
  <c r="D18" i="8" s="1"/>
  <c r="L15" i="8" s="1"/>
  <c r="M15" i="8" s="1"/>
  <c r="H60" i="10"/>
  <c r="H62" i="10" s="1"/>
  <c r="G96" i="8"/>
  <c r="G101" i="8" l="1"/>
  <c r="G103" i="8" s="1"/>
  <c r="G104" i="8" s="1"/>
  <c r="I60" i="10"/>
  <c r="I62" i="10" s="1"/>
  <c r="H96" i="8"/>
  <c r="H101" i="8" s="1"/>
  <c r="H103" i="8" s="1"/>
  <c r="H104" i="8" s="1"/>
  <c r="F104" i="8"/>
  <c r="O103" i="8"/>
  <c r="J60" i="10" l="1"/>
  <c r="J62" i="10" s="1"/>
  <c r="I96" i="8"/>
  <c r="I101" i="8" s="1"/>
  <c r="I103" i="8" s="1"/>
  <c r="I104" i="8" s="1"/>
  <c r="O104" i="8"/>
  <c r="D21" i="8" s="1"/>
  <c r="D20" i="8"/>
  <c r="K60" i="10" l="1"/>
  <c r="K62" i="10" s="1"/>
  <c r="J96" i="8"/>
  <c r="J101" i="8" s="1"/>
  <c r="J103" i="8" s="1"/>
  <c r="J104" i="8" s="1"/>
  <c r="L60" i="10" l="1"/>
  <c r="L62" i="10" s="1"/>
  <c r="K96" i="8"/>
  <c r="K101" i="8" s="1"/>
  <c r="K103" i="8" s="1"/>
  <c r="K104" i="8" s="1"/>
  <c r="M60" i="10" l="1"/>
  <c r="L96" i="8"/>
  <c r="L101" i="8" s="1"/>
  <c r="L103" i="8" s="1"/>
  <c r="L104" i="8" s="1"/>
  <c r="M62" i="10" l="1"/>
  <c r="O60" i="10"/>
  <c r="N60" i="10" l="1"/>
  <c r="N62" i="10" s="1"/>
  <c r="M96" i="8"/>
  <c r="M101" i="8" s="1"/>
  <c r="M103" i="8" s="1"/>
  <c r="M104" i="8" s="1"/>
  <c r="C64" i="10" l="1"/>
  <c r="N96" i="8"/>
  <c r="O62" i="10"/>
  <c r="N101" i="8" l="1"/>
  <c r="N103" i="8" s="1"/>
  <c r="N104" i="8" s="1"/>
  <c r="O96" i="8"/>
  <c r="C66" i="10"/>
  <c r="D64" i="10" l="1"/>
  <c r="C136" i="8"/>
  <c r="C141" i="8" l="1"/>
  <c r="C143" i="8" s="1"/>
  <c r="D66" i="10"/>
  <c r="E64" i="10" l="1"/>
  <c r="D136" i="8"/>
  <c r="C144" i="8"/>
  <c r="D141" i="8" l="1"/>
  <c r="D143" i="8" s="1"/>
  <c r="E66" i="10"/>
  <c r="F64" i="10" l="1"/>
  <c r="E136" i="8"/>
  <c r="D144" i="8"/>
  <c r="E141" i="8" l="1"/>
  <c r="E143" i="8" s="1"/>
  <c r="F66" i="10"/>
  <c r="G64" i="10" l="1"/>
  <c r="F136" i="8"/>
  <c r="E144" i="8"/>
  <c r="F141" i="8" l="1"/>
  <c r="F143" i="8" s="1"/>
  <c r="G66" i="10"/>
  <c r="H64" i="10" l="1"/>
  <c r="H66" i="10" s="1"/>
  <c r="G136" i="8"/>
  <c r="F144" i="8"/>
  <c r="G141" i="8" l="1"/>
  <c r="G143" i="8" s="1"/>
  <c r="I64" i="10"/>
  <c r="I66" i="10" s="1"/>
  <c r="H136" i="8"/>
  <c r="H141" i="8" s="1"/>
  <c r="H143" i="8" s="1"/>
  <c r="H144" i="8" s="1"/>
  <c r="J64" i="10" l="1"/>
  <c r="J66" i="10" s="1"/>
  <c r="I136" i="8"/>
  <c r="I141" i="8" s="1"/>
  <c r="I143" i="8" s="1"/>
  <c r="I144" i="8" s="1"/>
  <c r="G144" i="8"/>
  <c r="K64" i="10" l="1"/>
  <c r="K66" i="10" s="1"/>
  <c r="J136" i="8"/>
  <c r="J141" i="8" s="1"/>
  <c r="J143" i="8" s="1"/>
  <c r="J144" i="8" s="1"/>
  <c r="L64" i="10" l="1"/>
  <c r="L66" i="10" s="1"/>
  <c r="K136" i="8"/>
  <c r="K141" i="8" s="1"/>
  <c r="K143" i="8" s="1"/>
  <c r="K144" i="8" s="1"/>
  <c r="M64" i="10" l="1"/>
  <c r="L136" i="8"/>
  <c r="L141" i="8" s="1"/>
  <c r="L143" i="8" s="1"/>
  <c r="L144" i="8" s="1"/>
  <c r="M66" i="10" l="1"/>
  <c r="O64" i="10"/>
  <c r="N64" i="10" l="1"/>
  <c r="N66" i="10" s="1"/>
  <c r="M136" i="8"/>
  <c r="M141" i="8" s="1"/>
  <c r="M143" i="8" s="1"/>
  <c r="M144" i="8" s="1"/>
  <c r="N136" i="8" l="1"/>
  <c r="O66" i="10"/>
  <c r="N141" i="8" l="1"/>
  <c r="N143" i="8" s="1"/>
  <c r="O136" i="8"/>
  <c r="O141" i="8" s="1"/>
  <c r="E18" i="8" s="1"/>
  <c r="L16" i="8" s="1"/>
  <c r="M16" i="8" s="1"/>
  <c r="N144" i="8" l="1"/>
  <c r="O143" i="8"/>
  <c r="O144" i="8" l="1"/>
  <c r="E21" i="8" s="1"/>
  <c r="E20"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4" authorId="0" shapeId="0" xr:uid="{00000000-0006-0000-0100-000004000000}">
      <text>
        <r>
          <rPr>
            <sz val="11"/>
            <color theme="1"/>
            <rFont val="Arial"/>
          </rPr>
          <t>======
ID#AAAAQebxdC8
W10    (2021-09-29 21:42:31)
الاهلاك هو مصروف سنوي للأصول حيث انها كل سنة تقل قيمتها مع الاستخدام.
جميع الأرقام هنا تحت تقديرك الشخصي على سبيل المثال ترى ان عمر السيارة 5 سنوات فقط وبعدها تبيع السيارة 
او مثلا جهاز بخبرتك انه ممكن يعمل معك 5 سنوات بعد ذلك تبيعه</t>
        </r>
      </text>
    </comment>
    <comment ref="C5" authorId="0" shapeId="0" xr:uid="{00000000-0006-0000-0100-000005000000}">
      <text>
        <r>
          <rPr>
            <sz val="11"/>
            <color theme="1"/>
            <rFont val="Arial"/>
          </rPr>
          <t>======
ID#AAAAQebxdCc
W10    (2021-09-29 21:42:31)
الأصول الثابتة :- هي تلك الاصول التي تشتريها المنشأة بغرض استخدامها في العملية الانتاجية وتتميز هذه الاصول بأنها تستخدم لعدة سنوات ويتم حساب مصروف اهلاك لأن كل سنة يقل عمرها الأفتراضي</t>
        </r>
      </text>
    </comment>
    <comment ref="H6" authorId="0" shapeId="0" xr:uid="{00000000-0006-0000-0100-000001000000}">
      <text>
        <r>
          <rPr>
            <sz val="11"/>
            <color theme="1"/>
            <rFont val="Arial"/>
          </rPr>
          <t>======
ID#AAAAQebxdDk
W10    (2021-09-29 21:42:31)
دائما الاهلاك للأراضي صفر لأن مع مرور الوقت لا يتم استهلاك الأرض بعكس الآلات والمعدات التي تنقص قيمتها كل سنة بالاستخدام</t>
        </r>
      </text>
    </comment>
    <comment ref="H7" authorId="0" shapeId="0" xr:uid="{00000000-0006-0000-0100-00000A000000}">
      <text>
        <r>
          <rPr>
            <sz val="11"/>
            <color theme="1"/>
            <rFont val="Arial"/>
          </rPr>
          <t>======
ID#AAAAQebxc-0
W10    (2021-09-29 21:42:31)
دائما يكون الاهلاك للمباني عالي لأن المباني تبقى لسنوات عديدة</t>
        </r>
      </text>
    </comment>
    <comment ref="D8" authorId="0" shapeId="0" xr:uid="{00000000-0006-0000-0100-000006000000}">
      <text>
        <r>
          <rPr>
            <sz val="11"/>
            <color theme="1"/>
            <rFont val="Arial"/>
          </rPr>
          <t>======
ID#AAAAQebxdB4
W10    (2021-09-29 21:42:31)
عندما تقوم بإسئجار مبنى فإنك تقوم بأعمال التشطيب مثل المكيفات ودهان الجدران والديكورات جميع هذه التكاليف تسجل كأصل لشركة وكل سنة تستهلك</t>
        </r>
      </text>
    </comment>
    <comment ref="H8" authorId="0" shapeId="0" xr:uid="{00000000-0006-0000-0100-000002000000}">
      <text>
        <r>
          <rPr>
            <sz val="11"/>
            <color theme="1"/>
            <rFont val="Arial"/>
          </rPr>
          <t>======
ID#AAAAQebxdDQ
W10    (2021-09-29 21:42:31)
عندما تقوم بإستئجار
 مبنى  ثم تقوم بترميمة ليتناسب مع نشاطك التجاري فهذا يعتبر اصل وكل سنة يستهلك.
ومدة الاهلاك هي تقدير شحصي من المالك</t>
        </r>
      </text>
    </comment>
    <comment ref="H9" authorId="0" shapeId="0" xr:uid="{00000000-0006-0000-0100-000003000000}">
      <text>
        <r>
          <rPr>
            <sz val="11"/>
            <color theme="1"/>
            <rFont val="Arial"/>
          </rPr>
          <t>======
ID#AAAAQebxdDA
W10    (2021-09-29 21:42:31)
هنا يكون تقيمك الشخصي كم من سنة ممكن تعمل الآلة بشكل جيد ثم بعدها تتخلص منها</t>
        </r>
      </text>
    </comment>
    <comment ref="H12" authorId="0" shapeId="0" xr:uid="{00000000-0006-0000-0100-000007000000}">
      <text>
        <r>
          <rPr>
            <sz val="11"/>
            <color theme="1"/>
            <rFont val="Arial"/>
          </rPr>
          <t>======
ID#AAAAQebxc_0
W10    (2021-09-29 21:42:31)
أي أصول ثابتة أخرى للمشروع لم يتم ذكرها</t>
        </r>
      </text>
    </comment>
    <comment ref="D28" authorId="0" shapeId="0" xr:uid="{00000000-0006-0000-0100-000009000000}">
      <text>
        <r>
          <rPr>
            <sz val="11"/>
            <color theme="1"/>
            <rFont val="Arial"/>
          </rPr>
          <t>======
ID#AAAAQebxc_U
W10    (2021-09-29 21:42:31)
هو مبلغ نقدي مهم في البنك ويساعدك على تشغيل مشروعك في البداية لأن المبيعات قليلة ولاتغطي مصروفات التشغيل من الرواتب والاجار والتسويق لذلك تحتاج مبلغ مالي يغطي هذه الفجوه 
يعني تخيل فتحت محلك وما معك ولا ريال هذا خطأ كبير وكثر من الناس تهمله وممكن تخسر كل مشروعك بسبب ماعندك سيولة تمشي المشروع في البداية</t>
        </r>
      </text>
    </comment>
    <comment ref="C34" authorId="0" shapeId="0" xr:uid="{00000000-0006-0000-0100-000008000000}">
      <text>
        <r>
          <rPr>
            <sz val="11"/>
            <color theme="1"/>
            <rFont val="Arial"/>
          </rPr>
          <t>======
ID#AAAAQebxc_c
Abdulmalik hamad    (2021-09-29 21:42:31)
هو المستثمر بالمال فقط ولا يشارك في العمل</t>
        </r>
      </text>
    </comment>
  </commentList>
  <extLst>
    <ext xmlns:r="http://schemas.openxmlformats.org/officeDocument/2006/relationships" uri="GoogleSheetsCustomDataVersion1">
      <go:sheetsCustomData xmlns:go="http://customooxmlschemas.google.com/" r:id="rId1" roundtripDataSignature="AMtx7mjjKRPX2Jcfe2nOV5xt2DJx9SEvt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200-000008000000}">
      <text>
        <r>
          <rPr>
            <sz val="11"/>
            <color theme="1"/>
            <rFont val="Arial"/>
          </rPr>
          <t>======
ID#AAAAQebxc_E
W10    (2021-09-29 21:42:31)
الرجاء وضع سعر البيع بدون ضريبة القيمة المضافة VAT</t>
        </r>
      </text>
    </comment>
    <comment ref="D19" authorId="0" shapeId="0" xr:uid="{00000000-0006-0000-0200-00000A000000}">
      <text>
        <r>
          <rPr>
            <sz val="11"/>
            <color theme="1"/>
            <rFont val="Arial"/>
          </rPr>
          <t>======
ID#AAAAQebxc-8
W10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33" authorId="0" shapeId="0" xr:uid="{00000000-0006-0000-0200-000006000000}">
      <text>
        <r>
          <rPr>
            <sz val="11"/>
            <color theme="1"/>
            <rFont val="Arial"/>
          </rPr>
          <t>======
ID#AAAAQebxc_w
Heather Hendy    (2021-09-29 21:42:31)
لحساب تكلفة البضاعة المباعة اضغط هنا</t>
        </r>
      </text>
    </comment>
    <comment ref="C50" authorId="0" shapeId="0" xr:uid="{00000000-0006-0000-0200-000001000000}">
      <text>
        <r>
          <rPr>
            <sz val="11"/>
            <color theme="1"/>
            <rFont val="Arial"/>
          </rPr>
          <t>======
ID#AAAAQebxdCY
Abdulmalik hamad    (2021-09-29 21:42:31)
الرجاء وضع سعر البيع بدون ضريبة القيمة المضافة VAT</t>
        </r>
      </text>
    </comment>
    <comment ref="D50" authorId="0" shapeId="0" xr:uid="{00000000-0006-0000-0200-000003000000}">
      <text>
        <r>
          <rPr>
            <sz val="11"/>
            <color theme="1"/>
            <rFont val="Arial"/>
          </rPr>
          <t>======
ID#AAAAQebxdBg
Abdulmalik hamad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50" authorId="0" shapeId="0" xr:uid="{00000000-0006-0000-0200-000007000000}">
      <text>
        <r>
          <rPr>
            <sz val="11"/>
            <color theme="1"/>
            <rFont val="Arial"/>
          </rPr>
          <t>======
ID#AAAAQebxc_M
Heather Hendy    (2021-09-29 21:42:31)
لشرح طريقة حساب تكلفة البضاعة المباعة</t>
        </r>
      </text>
    </comment>
    <comment ref="C81" authorId="0" shapeId="0" xr:uid="{00000000-0006-0000-0200-000004000000}">
      <text>
        <r>
          <rPr>
            <sz val="11"/>
            <color theme="1"/>
            <rFont val="Arial"/>
          </rPr>
          <t>======
ID#AAAAQebxdAY
Abdulmalik hamad    (2021-09-29 21:42:31)
الرجاء وضع سعر البيع بدون ضريبة القيمة المضافة VAT</t>
        </r>
      </text>
    </comment>
    <comment ref="D81" authorId="0" shapeId="0" xr:uid="{00000000-0006-0000-0200-000005000000}">
      <text>
        <r>
          <rPr>
            <sz val="11"/>
            <color theme="1"/>
            <rFont val="Arial"/>
          </rPr>
          <t>======
ID#AAAAQebxdAI
Abdulmalik hamad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81" authorId="0" shapeId="0" xr:uid="{00000000-0006-0000-0200-000002000000}">
      <text>
        <r>
          <rPr>
            <sz val="11"/>
            <color theme="1"/>
            <rFont val="Arial"/>
          </rPr>
          <t>======
ID#AAAAQebxdBo
Heather Hendy    (2021-09-29 21:42:31)
لشرح طريقة حساب تكلفة البضاعة المباعة</t>
        </r>
      </text>
    </comment>
    <comment ref="H95" authorId="0" shapeId="0" xr:uid="{00000000-0006-0000-0200-000009000000}">
      <text>
        <r>
          <rPr>
            <sz val="11"/>
            <color theme="1"/>
            <rFont val="Arial"/>
          </rPr>
          <t>======
ID#AAAAQebxc_I
Heather Hendy    (2021-09-29 21:42:31)
لحساب تكلفة البضاعة المباعة اضغط هنا</t>
        </r>
      </text>
    </comment>
  </commentList>
  <extLst>
    <ext xmlns:r="http://schemas.openxmlformats.org/officeDocument/2006/relationships" uri="GoogleSheetsCustomDataVersion1">
      <go:sheetsCustomData xmlns:go="http://customooxmlschemas.google.com/" r:id="rId1" roundtripDataSignature="AMtx7miq4voScrKI1epYPaomdgxNNrZMX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300-000003000000}">
      <text>
        <r>
          <rPr>
            <sz val="11"/>
            <color theme="1"/>
            <rFont val="Arial"/>
          </rPr>
          <t>======
ID#AAAAQebxc-4
W10    (2021-09-29 21:42:31)
ينصح في وضع الراتب الذي يشمل خصم التأمينات الاجتماعية  الراتب الأساسي + بدل السكن</t>
        </r>
      </text>
    </comment>
    <comment ref="D19" authorId="0" shapeId="0" xr:uid="{00000000-0006-0000-0300-000001000000}">
      <text>
        <r>
          <rPr>
            <sz val="11"/>
            <color theme="1"/>
            <rFont val="Arial"/>
          </rPr>
          <t>======
ID#AAAAQebxdCM
W10    (2021-09-29 21:42:31)
ينصح بوضع البدلات التي لاتشملها خصم التأمينات الاجتماعية مثل  (بدل نقل، بدل خطر، بدلات أخرى)</t>
        </r>
      </text>
    </comment>
    <comment ref="D42" authorId="0" shapeId="0" xr:uid="{00000000-0006-0000-0300-000002000000}">
      <text>
        <r>
          <rPr>
            <sz val="11"/>
            <color theme="1"/>
            <rFont val="Arial"/>
          </rPr>
          <t>======
ID#AAAAQebxdCE
W10    (2021-09-29 21:42:31)
W10:</t>
        </r>
      </text>
    </comment>
  </commentList>
  <extLst>
    <ext xmlns:r="http://schemas.openxmlformats.org/officeDocument/2006/relationships" uri="GoogleSheetsCustomDataVersion1">
      <go:sheetsCustomData xmlns:go="http://customooxmlschemas.google.com/" r:id="rId1" roundtripDataSignature="AMtx7mhjaNuaZIQK8X3NZ+XKHWK7MH73BQ=="/>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4" authorId="0" shapeId="0" xr:uid="{00000000-0006-0000-0500-00000F000000}">
      <text>
        <r>
          <rPr>
            <sz val="11"/>
            <color theme="1"/>
            <rFont val="Arial"/>
          </rPr>
          <t>======
ID#AAAAQebxc_g
W10    (2021-09-29 21:42:31)
بعض المشاريع تقوم بالبيع للعملاء بالاجل بعد تقديم الخدمة او تسليم المنتج ثم يقوم العميل بالسداد لاحقا.
كلما كان سداد العميل اسرع كان افضل 
لأن اذا تم البيع بالآجل وتأخر العملاء بالسداد كيف سوف تستطيع دفع الرواتب والاجار والمصاريف الاخرى</t>
        </r>
      </text>
    </comment>
    <comment ref="B6" authorId="0" shapeId="0" xr:uid="{00000000-0006-0000-0500-00000D000000}">
      <text>
        <r>
          <rPr>
            <sz val="11"/>
            <color theme="1"/>
            <rFont val="Arial"/>
          </rPr>
          <t>======
ID#AAAAQebxdAU
SCORE:    (2021-09-29 21:42:31)
اذا ماتبيع بالآجل او عملائك يدفعوا خلال 30 يوم من تاريخ البيع الرجاء وضع النسبة 100%</t>
        </r>
      </text>
    </comment>
    <comment ref="C6" authorId="0" shapeId="0" xr:uid="{00000000-0006-0000-0500-000006000000}">
      <text>
        <r>
          <rPr>
            <sz val="11"/>
            <color theme="1"/>
            <rFont val="Arial"/>
          </rPr>
          <t>======
ID#AAAAQebxdDE
W10    (2021-09-29 21:42:31)
ضع النسبة المتوقعة من اجمالي مبيعاتك التي تعتقد انك سوف تبيعها بالآجل
اذا كانت جميع مبيعاتك راح يتم دفعها خلال 30يوم اكتب 100%</t>
        </r>
      </text>
    </comment>
    <comment ref="D6" authorId="0" shapeId="0" xr:uid="{00000000-0006-0000-0500-000004000000}">
      <text>
        <r>
          <rPr>
            <sz val="11"/>
            <color theme="1"/>
            <rFont val="Arial"/>
          </rPr>
          <t>======
ID#AAAAQebxdDc
W10    (2021-09-29 21:42:31)
ضع النسبة المتوقعة من اجمالي مبيعاتك التي تعتقد انك سوف تبيعها بالآجل
اذا كانت جميع مبيعاتك راح يتم دفعها خلال 30يوم اكتب 100%</t>
        </r>
      </text>
    </comment>
    <comment ref="E6" authorId="0" shapeId="0" xr:uid="{00000000-0006-0000-0500-00000A000000}">
      <text>
        <r>
          <rPr>
            <sz val="11"/>
            <color theme="1"/>
            <rFont val="Arial"/>
          </rPr>
          <t>======
ID#AAAAQebxdA8
W10    (2021-09-29 21:42:31)
ضع النسبة المتوقعة من اجمالي مبيعاتك التي تعتقد انك سوف تبيعها بالآجل
اذا كانت جميع مبيعاتك راح يتم دفعها خلال 30يوم اكتب 100%</t>
        </r>
      </text>
    </comment>
    <comment ref="B9" authorId="0" shapeId="0" xr:uid="{00000000-0006-0000-0500-00000C000000}">
      <text>
        <r>
          <rPr>
            <sz val="11"/>
            <color theme="1"/>
            <rFont val="Arial"/>
          </rPr>
          <t>======
ID#AAAAQebxdAg
SCORE:    (2021-09-29 21:42:31)
في حال انك تبيع بالآجل لازم يكون على الأقل 1% من المبيعات لن يتم دفعها نهائيا</t>
        </r>
      </text>
    </comment>
    <comment ref="B12" authorId="0" shapeId="0" xr:uid="{00000000-0006-0000-0500-000007000000}">
      <text>
        <r>
          <rPr>
            <sz val="11"/>
            <color theme="1"/>
            <rFont val="Arial"/>
          </rPr>
          <t>======
ID#AAAAQebxdC0
W10    (2021-09-29 21:42:31)
كثير من المشاريع تقوم بالشراء من الموردين بالآجل خاصة التي تبيع او تصنع منتج نهائي 
ودائما يكون السداد عند بيع البضاعه المشتراه من المورد 
كلما تأخرت مدة السداد كان أفضل لصاحب المشروع لأنه يحافظ على السيولة المالية وقت أطول</t>
        </r>
      </text>
    </comment>
    <comment ref="B14" authorId="0" shapeId="0" xr:uid="{00000000-0006-0000-0500-000001000000}">
      <text>
        <r>
          <rPr>
            <sz val="11"/>
            <color theme="1"/>
            <rFont val="Arial"/>
          </rPr>
          <t>======
ID#AAAAQebxdD4
SCORE:    (2021-09-29 21:42:31)
اذا ماتشتري بالآجل او تدفع للموردين خلال 30 يوم من تاريخ استلام البضاعة الرجاء وضع النسبة 100%</t>
        </r>
      </text>
    </comment>
    <comment ref="C14" authorId="0" shapeId="0" xr:uid="{00000000-0006-0000-0500-00000E000000}">
      <text>
        <r>
          <rPr>
            <sz val="11"/>
            <color theme="1"/>
            <rFont val="Arial"/>
          </rPr>
          <t>======
ID#AAAAQebxc_4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D14" authorId="0" shapeId="0" xr:uid="{00000000-0006-0000-0500-00000B000000}">
      <text>
        <r>
          <rPr>
            <sz val="11"/>
            <color theme="1"/>
            <rFont val="Arial"/>
          </rPr>
          <t>======
ID#AAAAQebxdA0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E14" authorId="0" shapeId="0" xr:uid="{00000000-0006-0000-0500-000005000000}">
      <text>
        <r>
          <rPr>
            <sz val="11"/>
            <color theme="1"/>
            <rFont val="Arial"/>
          </rPr>
          <t>======
ID#AAAAQebxdDI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B21" authorId="0" shapeId="0" xr:uid="{00000000-0006-0000-0500-000009000000}">
      <text>
        <r>
          <rPr>
            <sz val="11"/>
            <color theme="1"/>
            <rFont val="Arial"/>
          </rPr>
          <t>======
ID#AAAAQebxdB8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 ref="D22" authorId="0" shapeId="0" xr:uid="{00000000-0006-0000-0500-000002000000}">
      <text>
        <r>
          <rPr>
            <sz val="11"/>
            <color theme="1"/>
            <rFont val="Arial"/>
          </rPr>
          <t>======
ID#AAAAQebxdDw
W10    (2021-09-29 21:42:31)
جميع الأصول الثابتة في الشهر الأول تم شرائها في تكاليف التأسيس</t>
        </r>
      </text>
    </comment>
    <comment ref="B34" authorId="0" shapeId="0" xr:uid="{00000000-0006-0000-0500-000003000000}">
      <text>
        <r>
          <rPr>
            <sz val="11"/>
            <color theme="1"/>
            <rFont val="Arial"/>
          </rPr>
          <t>======
ID#AAAAQebxdDg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 ref="B47" authorId="0" shapeId="0" xr:uid="{00000000-0006-0000-0500-000008000000}">
      <text>
        <r>
          <rPr>
            <sz val="11"/>
            <color theme="1"/>
            <rFont val="Arial"/>
          </rPr>
          <t>======
ID#AAAAQebxdCI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List>
  <extLst>
    <ext xmlns:r="http://schemas.openxmlformats.org/officeDocument/2006/relationships" uri="GoogleSheetsCustomDataVersion1">
      <go:sheetsCustomData xmlns:go="http://customooxmlschemas.google.com/" r:id="rId1" roundtripDataSignature="AMtx7mgyeHZaeQvLM23c4+73pNFLV0J5dQ=="/>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Q5" authorId="0" shapeId="0" xr:uid="{00000000-0006-0000-0600-000001000000}">
      <text>
        <r>
          <rPr>
            <sz val="11"/>
            <color theme="1"/>
            <rFont val="Arial"/>
          </rPr>
          <t>======
ID#AAAAQebxdBk
W10    (2021-09-29 21:42:31)
هنا تكون تكلفة شراء المنتج من المورد 
او تكلفة شراء المواد الخام للمطعم او المصنع 
المواد الخام : هي المواد التي تساعد على اخراج المنتج بالشكل النهائي مثل الدجاج للمطعم او البلاستيك للمصنع</t>
        </r>
      </text>
    </comment>
  </commentList>
  <extLst>
    <ext xmlns:r="http://schemas.openxmlformats.org/officeDocument/2006/relationships" uri="GoogleSheetsCustomDataVersion1">
      <go:sheetsCustomData xmlns:go="http://customooxmlschemas.google.com/" r:id="rId1" roundtripDataSignature="AMtx7mh2zcA0WTXE6NMwtKGAoSUXN/IEvA=="/>
    </ext>
  </extL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B59" authorId="0" shapeId="0" xr:uid="{00000000-0006-0000-0700-000003000000}">
      <text>
        <r>
          <rPr>
            <sz val="11"/>
            <color theme="1"/>
            <rFont val="Arial"/>
          </rPr>
          <t>======
ID#AAAAQebxc_8
Abdulmalik hamad    (2021-09-29 21:42:31)
هي المبيعات التي تعثر العملاء عن دفعها في بند معلومات إضافية</t>
        </r>
      </text>
    </comment>
    <comment ref="B99" authorId="0" shapeId="0" xr:uid="{00000000-0006-0000-0700-000001000000}">
      <text>
        <r>
          <rPr>
            <sz val="11"/>
            <color theme="1"/>
            <rFont val="Arial"/>
          </rPr>
          <t>======
ID#AAAAQebxdCU
Abdulmalik hamad    (2021-09-29 21:42:31)
هي المبيعات التي تعثر العملاء عن دفعها في بند معلومات إضافية</t>
        </r>
      </text>
    </comment>
    <comment ref="B139" authorId="0" shapeId="0" xr:uid="{00000000-0006-0000-0700-000002000000}">
      <text>
        <r>
          <rPr>
            <sz val="11"/>
            <color theme="1"/>
            <rFont val="Arial"/>
          </rPr>
          <t>======
ID#AAAAQebxdBw
Abdulmalik hamad    (2021-09-29 21:42:31)
هي المبيعات التي تعثر العملاء عن دفعها في بند معلومات إضافية</t>
        </r>
      </text>
    </comment>
  </commentList>
  <extLst>
    <ext xmlns:r="http://schemas.openxmlformats.org/officeDocument/2006/relationships" uri="GoogleSheetsCustomDataVersion1">
      <go:sheetsCustomData xmlns:go="http://customooxmlschemas.google.com/" r:id="rId1" roundtripDataSignature="AMtx7mjY3769HAOD//BmRWW06p1l3Srrvw=="/>
    </ext>
  </extL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B8" authorId="0" shapeId="0" xr:uid="{00000000-0006-0000-0800-000007000000}">
      <text>
        <r>
          <rPr>
            <sz val="11"/>
            <color theme="1"/>
            <rFont val="Arial"/>
          </rPr>
          <t>======
ID#AAAAQebxdC4
Abdulmalik hamad    (2021-09-29 21:42:31)
الايراد النقدي للمبيعات التي تم دفعها من قبل العميل في أقل من 30 يوم</t>
        </r>
      </text>
    </comment>
    <comment ref="B9" authorId="0" shapeId="0" xr:uid="{00000000-0006-0000-0800-000005000000}">
      <text>
        <r>
          <rPr>
            <sz val="11"/>
            <color theme="1"/>
            <rFont val="Arial"/>
          </rPr>
          <t>======
ID#AAAAQebxdDU
W10    (2021-09-29 21:42:31)
الأيراد النقدي للمبيعات التي تم دفعها من قبل العميل بعد مضي اكثر من 30 يوم</t>
        </r>
      </text>
    </comment>
    <comment ref="B10" authorId="0" shapeId="0" xr:uid="{00000000-0006-0000-0800-000003000000}">
      <text>
        <r>
          <rPr>
            <sz val="11"/>
            <color theme="1"/>
            <rFont val="Arial"/>
          </rPr>
          <t>======
ID#AAAAQebxdDo
Abdulmalik hamad    (2021-09-29 21:42:31)
يتم أخذ ضريبة القيمة المضافة من العملاء ثم يتم دفعها للحكومة بشكل ربع سنوي ( 3 اشهر بالسنة)
تم احتساب أساس الفاتورة</t>
        </r>
      </text>
    </comment>
    <comment ref="B11" authorId="0" shapeId="0" xr:uid="{00000000-0006-0000-0800-000001000000}">
      <text>
        <r>
          <rPr>
            <sz val="11"/>
            <color theme="1"/>
            <rFont val="Arial"/>
          </rPr>
          <t>======
ID#AAAAQebxdD0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14" authorId="0" shapeId="0" xr:uid="{00000000-0006-0000-0800-000023000000}">
      <text>
        <r>
          <rPr>
            <sz val="11"/>
            <color theme="1"/>
            <rFont val="Arial"/>
          </rPr>
          <t>======
ID#AAAAQebxc_o
Abdulmalik hamad    (2021-09-29 21:42:31)
قيمة شراء المواد الخام او شراء المنتجات من المورد 
او شراء مخزون</t>
        </r>
      </text>
    </comment>
    <comment ref="B15" authorId="0" shapeId="0" xr:uid="{00000000-0006-0000-0800-00001D000000}">
      <text>
        <r>
          <rPr>
            <sz val="11"/>
            <color theme="1"/>
            <rFont val="Arial"/>
          </rPr>
          <t>======
ID#AAAAQebxdAc
Abdulmalik hamad    (2021-09-29 21:42:31)
في حال رغبتك في شراء مخزون إضافي</t>
        </r>
      </text>
    </comment>
    <comment ref="B16" authorId="0" shapeId="0" xr:uid="{00000000-0006-0000-0800-000024000000}">
      <text>
        <r>
          <rPr>
            <sz val="11"/>
            <color theme="1"/>
            <rFont val="Arial"/>
          </rPr>
          <t>======
ID#AAAAQebxc_Y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17" authorId="0" shapeId="0" xr:uid="{00000000-0006-0000-0800-000002000000}">
      <text>
        <r>
          <rPr>
            <sz val="11"/>
            <color theme="1"/>
            <rFont val="Arial"/>
          </rPr>
          <t>======
ID#AAAAQebxdDs
Heather Hendy    (2021-09-29 21:42:31)
يتم دفع ضريبة القيمة المضافة (VAT) 
بعد نهاية كل ربع سنوي (ثلاث أشهر)
تدفع الزكاة نهاية السنة بعد 365 يوم</t>
        </r>
      </text>
    </comment>
    <comment ref="B18" authorId="0" shapeId="0" xr:uid="{00000000-0006-0000-0800-000019000000}">
      <text>
        <r>
          <rPr>
            <sz val="11"/>
            <color theme="1"/>
            <rFont val="Arial"/>
          </rPr>
          <t>======
ID#AAAAQebxdAw
W10    (2021-09-29 21:42:31)
هذه اجمالي القروض مع الفوائد التي يتم دفعها شهريا</t>
        </r>
      </text>
    </comment>
    <comment ref="B19" authorId="0" shapeId="0" xr:uid="{00000000-0006-0000-0800-000026000000}">
      <text>
        <r>
          <rPr>
            <sz val="11"/>
            <color theme="1"/>
            <rFont val="Arial"/>
          </rPr>
          <t>======
ID#AAAAQebxc_A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21" authorId="0" shapeId="0" xr:uid="{00000000-0006-0000-0800-000017000000}">
      <text>
        <r>
          <rPr>
            <sz val="11"/>
            <color theme="1"/>
            <rFont val="Arial"/>
          </rPr>
          <t>======
ID#AAAAQebxdBE
W10    (2021-09-29 21:42:31)
هذا البند يوضح المبلغ الذي يدخل الى حساب البنك شهريا
ممكن يكون بالسالب اذا دفعت فلوس اكثر من اللي حصلت من العملاء</t>
        </r>
      </text>
    </comment>
    <comment ref="B22" authorId="0" shapeId="0" xr:uid="{00000000-0006-0000-0800-000010000000}">
      <text>
        <r>
          <rPr>
            <sz val="11"/>
            <color theme="1"/>
            <rFont val="Arial"/>
          </rPr>
          <t>======
ID#AAAAQebxdBs
W10    (2021-09-29 21:42:31)
يدفع صاحب المشروع مساهمات مالية عند الحاجة خاصة عندما يكون رصيد البنك بالسالب</t>
        </r>
      </text>
    </comment>
    <comment ref="B23" authorId="0" shapeId="0" xr:uid="{00000000-0006-0000-0800-000008000000}">
      <text>
        <r>
          <rPr>
            <sz val="11"/>
            <color theme="1"/>
            <rFont val="Arial"/>
          </rPr>
          <t>======
ID#AAAAQebxdCw
W10    (2021-09-29 21:42:31)
هذا يوضح رصيد البنك بشكل شهري حيث ان الرصيد يرتفع او ينقص شهريا على حسب حجم الكاش اللي يدخل شهريا</t>
        </r>
      </text>
    </comment>
    <comment ref="C24" authorId="0" shapeId="0" xr:uid="{00000000-0006-0000-0800-00000D000000}">
      <text>
        <r>
          <rPr>
            <sz val="11"/>
            <color theme="1"/>
            <rFont val="Arial"/>
          </rPr>
          <t>======
ID#AAAAQebxdCQ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 ref="B30" authorId="0" shapeId="0" xr:uid="{00000000-0006-0000-0800-00001F000000}">
      <text>
        <r>
          <rPr>
            <sz val="11"/>
            <color theme="1"/>
            <rFont val="Arial"/>
          </rPr>
          <t>======
ID#AAAAQebxdAM
Abdulmalik hamad    (2021-09-29 21:42:31)
الايراد النقدي للمبيعات التي تم دفعها من قبل العميل في أقل من 30 يوم</t>
        </r>
      </text>
    </comment>
    <comment ref="B31" authorId="0" shapeId="0" xr:uid="{00000000-0006-0000-0800-00001E000000}">
      <text>
        <r>
          <rPr>
            <sz val="11"/>
            <color theme="1"/>
            <rFont val="Arial"/>
          </rPr>
          <t>======
ID#AAAAQebxdAQ
W10    (2021-09-29 21:42:31)
الأيراد النقدي للمبيعات التي تم دفعها من قبل العميل بعد مضي اكثر من 30 يوم</t>
        </r>
      </text>
    </comment>
    <comment ref="B32" authorId="0" shapeId="0" xr:uid="{00000000-0006-0000-0800-000004000000}">
      <text>
        <r>
          <rPr>
            <sz val="11"/>
            <color theme="1"/>
            <rFont val="Arial"/>
          </rPr>
          <t>======
ID#AAAAQebxdDY
Abdulmalik hamad    (2021-09-29 21:42:31)
يتم أخذ ضريبة القيمة المضافة من العملاء ثم يتم دفعها للحكومة بشكل ربع سنوي ( 3 اشهر بالسنة)
تم احتساب أساس الفاتورة</t>
        </r>
      </text>
    </comment>
    <comment ref="B33" authorId="0" shapeId="0" xr:uid="{00000000-0006-0000-0800-00000B000000}">
      <text>
        <r>
          <rPr>
            <sz val="11"/>
            <color theme="1"/>
            <rFont val="Arial"/>
          </rPr>
          <t>======
ID#AAAAQebxdCk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35" authorId="0" shapeId="0" xr:uid="{00000000-0006-0000-0800-000020000000}">
      <text>
        <r>
          <rPr>
            <sz val="11"/>
            <color theme="1"/>
            <rFont val="Arial"/>
          </rPr>
          <t>======
ID#AAAAQebxdAE
W10    (2021-09-29 21:42:31)
هي الأصول الثابتة اللي راح تشتريها بعد تشغيل المشروع 
كثير يفكر انه راح يشتري آلة أخرى بعد مرور 1 سنة من تشغيل المشروع لزيادة الإنتاج</t>
        </r>
      </text>
    </comment>
    <comment ref="B36" authorId="0" shapeId="0" xr:uid="{00000000-0006-0000-0800-00002B000000}">
      <text>
        <r>
          <rPr>
            <sz val="11"/>
            <color theme="1"/>
            <rFont val="Arial"/>
          </rPr>
          <t>======
ID#AAAAQebxc-g
Abdulmalik hamad    (2021-09-29 21:42:31)
قيمة شراء المواد الخام او شراء المنتجات من المورد 
او شراء مخزون</t>
        </r>
      </text>
    </comment>
    <comment ref="B37" authorId="0" shapeId="0" xr:uid="{00000000-0006-0000-0800-000014000000}">
      <text>
        <r>
          <rPr>
            <sz val="11"/>
            <color theme="1"/>
            <rFont val="Arial"/>
          </rPr>
          <t>======
ID#AAAAQebxdBQ
Abdulmalik hamad    (2021-09-29 21:42:31)
في حال رغبتك في شراء مخزون إضافي</t>
        </r>
      </text>
    </comment>
    <comment ref="B38" authorId="0" shapeId="0" xr:uid="{00000000-0006-0000-0800-00002C000000}">
      <text>
        <r>
          <rPr>
            <sz val="11"/>
            <color theme="1"/>
            <rFont val="Arial"/>
          </rPr>
          <t>======
ID#AAAAQebxc-c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39" authorId="0" shapeId="0" xr:uid="{00000000-0006-0000-0800-00002A000000}">
      <text>
        <r>
          <rPr>
            <sz val="11"/>
            <color theme="1"/>
            <rFont val="Arial"/>
          </rPr>
          <t>======
ID#AAAAQebxc-k
Heather Hendy    (2021-09-29 21:42:31)
يتم دفع ضريبة القيمة المضافة (VAT) 
بعد نهاية كل ربع سنوي (ثلاث أشهر)
تدفع الزكاة نهاية السنة بعد 365 يوم</t>
        </r>
      </text>
    </comment>
    <comment ref="B40" authorId="0" shapeId="0" xr:uid="{00000000-0006-0000-0800-00000E000000}">
      <text>
        <r>
          <rPr>
            <sz val="11"/>
            <color theme="1"/>
            <rFont val="Arial"/>
          </rPr>
          <t>======
ID#AAAAQebxdCA
W10    (2021-09-29 21:42:31)
هذه اجمالي القروض مع الفوائد التي تدفعها شهريا</t>
        </r>
      </text>
    </comment>
    <comment ref="B41" authorId="0" shapeId="0" xr:uid="{00000000-0006-0000-0800-000011000000}">
      <text>
        <r>
          <rPr>
            <sz val="11"/>
            <color theme="1"/>
            <rFont val="Arial"/>
          </rPr>
          <t>======
ID#AAAAQebxdBc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43" authorId="0" shapeId="0" xr:uid="{00000000-0006-0000-0800-000021000000}">
      <text>
        <r>
          <rPr>
            <sz val="11"/>
            <color theme="1"/>
            <rFont val="Arial"/>
          </rPr>
          <t>======
ID#AAAAQebxdAA
W10    (2021-09-29 21:42:31)
هذا البند يوضح المبلغ الذي يدخل الى حساب البنك شهريا
ممكن يكون بالسالب اذا دفعت فلوس اكثر من اللي حصلت من العملاء</t>
        </r>
      </text>
    </comment>
    <comment ref="B44" authorId="0" shapeId="0" xr:uid="{00000000-0006-0000-0800-000029000000}">
      <text>
        <r>
          <rPr>
            <sz val="11"/>
            <color theme="1"/>
            <rFont val="Arial"/>
          </rPr>
          <t>======
ID#AAAAQebxc-o
W10    (2021-09-29 21:42:31)
يدفع صاحب المشروع مساهمات مالية عند الحاجة خاصة عندما يكون رصيد البنك بالسالب</t>
        </r>
      </text>
    </comment>
    <comment ref="B45" authorId="0" shapeId="0" xr:uid="{00000000-0006-0000-0800-00001B000000}">
      <text>
        <r>
          <rPr>
            <sz val="11"/>
            <color theme="1"/>
            <rFont val="Arial"/>
          </rPr>
          <t>======
ID#AAAAQebxdAo
W10    (2021-09-29 21:42:31)
هذا يوضح رصيد البنك بشكل شهري حيث ان الرصيد يرتفع او ينقص شهريا على حسب حجم الكاش اللي يدخل شهريا</t>
        </r>
      </text>
    </comment>
    <comment ref="C46" authorId="0" shapeId="0" xr:uid="{00000000-0006-0000-0800-000022000000}">
      <text>
        <r>
          <rPr>
            <sz val="11"/>
            <color theme="1"/>
            <rFont val="Arial"/>
          </rPr>
          <t>======
ID#AAAAQebxc_k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 ref="B52" authorId="0" shapeId="0" xr:uid="{00000000-0006-0000-0800-000016000000}">
      <text>
        <r>
          <rPr>
            <sz val="11"/>
            <color theme="1"/>
            <rFont val="Arial"/>
          </rPr>
          <t>======
ID#AAAAQebxdBA
Abdulmalik hamad    (2021-09-29 21:42:31)
الايراد النقدي للمبيعات التي تم دفعها من قبل العميل في أقل من 30 يوم</t>
        </r>
      </text>
    </comment>
    <comment ref="B53" authorId="0" shapeId="0" xr:uid="{00000000-0006-0000-0800-000028000000}">
      <text>
        <r>
          <rPr>
            <sz val="11"/>
            <color theme="1"/>
            <rFont val="Arial"/>
          </rPr>
          <t>======
ID#AAAAQebxc-s
W10    (2021-09-29 21:42:31)
الأيراد النقدي للمبيعات التي تم دفعها من قبل العميل بعد مضي اكثر من 30 يوم</t>
        </r>
      </text>
    </comment>
    <comment ref="B54" authorId="0" shapeId="0" xr:uid="{00000000-0006-0000-0800-000027000000}">
      <text>
        <r>
          <rPr>
            <sz val="11"/>
            <color theme="1"/>
            <rFont val="Arial"/>
          </rPr>
          <t>======
ID#AAAAQebxc-w
Abdulmalik hamad    (2021-09-29 21:42:31)
يتم أخذ ضريبة القيمة المضافة من العملاء ثم يتم دفعها للحكومة بشكل ربع سنوي ( 3 اشهر بالسنة)
تم احتساب أساس الفاتورة</t>
        </r>
      </text>
    </comment>
    <comment ref="B55" authorId="0" shapeId="0" xr:uid="{00000000-0006-0000-0800-000018000000}">
      <text>
        <r>
          <rPr>
            <sz val="11"/>
            <color theme="1"/>
            <rFont val="Arial"/>
          </rPr>
          <t>======
ID#AAAAQebxdA4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57" authorId="0" shapeId="0" xr:uid="{00000000-0006-0000-0800-000025000000}">
      <text>
        <r>
          <rPr>
            <sz val="11"/>
            <color theme="1"/>
            <rFont val="Arial"/>
          </rPr>
          <t>======
ID#AAAAQebxc_Q
W10    (2021-09-29 21:42:31)
هي الأصول الثابتة اللي راح تشتريها بعد تشغيل المشروع 
كثير يفكر انه راح يشتري آلة أخرى بعد مرور 1 سنة من تشغيل المشروع لزيادة الإنتاج</t>
        </r>
      </text>
    </comment>
    <comment ref="B58" authorId="0" shapeId="0" xr:uid="{00000000-0006-0000-0800-000009000000}">
      <text>
        <r>
          <rPr>
            <sz val="11"/>
            <color theme="1"/>
            <rFont val="Arial"/>
          </rPr>
          <t>======
ID#AAAAQebxdCs
Abdulmalik hamad    (2021-09-29 21:42:31)
قيمة شراء المواد الخام او شراء المنتجات من المورد 
او شراء مخزون</t>
        </r>
      </text>
    </comment>
    <comment ref="B59" authorId="0" shapeId="0" xr:uid="{00000000-0006-0000-0800-00000A000000}">
      <text>
        <r>
          <rPr>
            <sz val="11"/>
            <color theme="1"/>
            <rFont val="Arial"/>
          </rPr>
          <t>======
ID#AAAAQebxdCo
Abdulmalik hamad    (2021-09-29 21:42:31)
في حال رغبتك في شراء مخزون إضافي</t>
        </r>
      </text>
    </comment>
    <comment ref="B60" authorId="0" shapeId="0" xr:uid="{00000000-0006-0000-0800-00001C000000}">
      <text>
        <r>
          <rPr>
            <sz val="11"/>
            <color theme="1"/>
            <rFont val="Arial"/>
          </rPr>
          <t>======
ID#AAAAQebxdAk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61" authorId="0" shapeId="0" xr:uid="{00000000-0006-0000-0800-00000C000000}">
      <text>
        <r>
          <rPr>
            <sz val="11"/>
            <color theme="1"/>
            <rFont val="Arial"/>
          </rPr>
          <t>======
ID#AAAAQebxdCg
Heather Hendy    (2021-09-29 21:42:31)
يتم دفع ضريبة القيمة المضافة (VAT) 
بعد نهاية كل ربع سنوي (ثلاث أشهر)
تدفع الزكاة نهاية السنة بعد 365 يوم</t>
        </r>
      </text>
    </comment>
    <comment ref="B62" authorId="0" shapeId="0" xr:uid="{00000000-0006-0000-0800-000015000000}">
      <text>
        <r>
          <rPr>
            <sz val="11"/>
            <color theme="1"/>
            <rFont val="Arial"/>
          </rPr>
          <t>======
ID#AAAAQebxdBI
W10    (2021-09-29 21:42:31)
هذه اجمالي القروض مع الفوائد التي تدفعها شهريا</t>
        </r>
      </text>
    </comment>
    <comment ref="B63" authorId="0" shapeId="0" xr:uid="{00000000-0006-0000-0800-000012000000}">
      <text>
        <r>
          <rPr>
            <sz val="11"/>
            <color theme="1"/>
            <rFont val="Arial"/>
          </rPr>
          <t>======
ID#AAAAQebxdBY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65" authorId="0" shapeId="0" xr:uid="{00000000-0006-0000-0800-00000F000000}">
      <text>
        <r>
          <rPr>
            <sz val="11"/>
            <color theme="1"/>
            <rFont val="Arial"/>
          </rPr>
          <t>======
ID#AAAAQebxdB0
W10    (2021-09-29 21:42:31)
هذا البند يوضح المبلغ الذي يدخل الى حساب البنك شهريا
ممكن يكون بالسالب اذا دفعت فلوس اكثر من اللي حصلت من العملاء</t>
        </r>
      </text>
    </comment>
    <comment ref="B66" authorId="0" shapeId="0" xr:uid="{00000000-0006-0000-0800-000006000000}">
      <text>
        <r>
          <rPr>
            <sz val="11"/>
            <color theme="1"/>
            <rFont val="Arial"/>
          </rPr>
          <t>======
ID#AAAAQebxdDM
W10    (2021-09-29 21:42:31)
يدفع صاحب المشروع مساهمات مالية عند الحاجة خاصة عندما يكون رصيد البنك بالسالب</t>
        </r>
      </text>
    </comment>
    <comment ref="B67" authorId="0" shapeId="0" xr:uid="{00000000-0006-0000-0800-00001A000000}">
      <text>
        <r>
          <rPr>
            <sz val="11"/>
            <color theme="1"/>
            <rFont val="Arial"/>
          </rPr>
          <t>======
ID#AAAAQebxdAs
W10    (2021-09-29 21:42:31)
هذا يوضح رصيد البنك بشكل شهري حيث ان الرصيد يرتفع او ينقص شهريا على حسب حجم الكاش اللي يدخل شهريا</t>
        </r>
      </text>
    </comment>
    <comment ref="C68" authorId="0" shapeId="0" xr:uid="{00000000-0006-0000-0800-000013000000}">
      <text>
        <r>
          <rPr>
            <sz val="11"/>
            <color theme="1"/>
            <rFont val="Arial"/>
          </rPr>
          <t>======
ID#AAAAQebxdBU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List>
  <extLst>
    <ext xmlns:r="http://schemas.openxmlformats.org/officeDocument/2006/relationships" uri="GoogleSheetsCustomDataVersion1">
      <go:sheetsCustomData xmlns:go="http://customooxmlschemas.google.com/" r:id="rId1" roundtripDataSignature="AMtx7miloMNNcfKw8RagSUa1Pz8wCG4uEA=="/>
    </ext>
  </extL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B56" authorId="0" shapeId="0" xr:uid="{00000000-0006-0000-0900-000001000000}">
      <text>
        <r>
          <rPr>
            <sz val="11"/>
            <color theme="1"/>
            <rFont val="Arial"/>
          </rPr>
          <t>======
ID#AAAAQebxdBM
W10    (2021-09-29 21:42:31)
مصروف الاهلاك للأصول الثابتة التي تم شرائها في تأسيس المشروع</t>
        </r>
      </text>
    </comment>
    <comment ref="B57" authorId="0" shapeId="0" xr:uid="{00000000-0006-0000-0900-000002000000}">
      <text>
        <r>
          <rPr>
            <sz val="11"/>
            <color theme="1"/>
            <rFont val="Arial"/>
          </rPr>
          <t>======
ID#AAAAQebxc_s
W10    (2021-09-29 21:42:31)
الاهلاك الإضافي هي مصروف لاهلاك الأصول الثابتة التي تم شرائها بعد تشغيل المشروع</t>
        </r>
      </text>
    </comment>
  </commentList>
  <extLst>
    <ext xmlns:r="http://schemas.openxmlformats.org/officeDocument/2006/relationships" uri="GoogleSheetsCustomDataVersion1">
      <go:sheetsCustomData xmlns:go="http://customooxmlschemas.google.com/" r:id="rId1" roundtripDataSignature="AMtx7mhwADOCF5NFbSWBHmWCWNmJpSdmXQ=="/>
    </ext>
  </extLst>
</comments>
</file>

<file path=xl/sharedStrings.xml><?xml version="1.0" encoding="utf-8"?>
<sst xmlns="http://schemas.openxmlformats.org/spreadsheetml/2006/main" count="716" uniqueCount="202">
  <si>
    <t xml:space="preserve">من خلال هذا الملف فيه تستطيع عمل الجانب المالي لدراسة جدوى مبسطة 
نصائح عامة:- 
1- لاتقم بتعديل المعادلات، فقط قم بتعبئة الحقول المخصصة 
2- لا تبالغ في المبيعات وتقلل المصروفات، كن عقلانيا فقط
3-  لا تقلق من صحة الارقام لانها توقعات مستقبلية
4- السنة الأولى سنة تأسيس وليست ارباح، لذلك احرص على وجود سيولة كافية                                                              </t>
  </si>
  <si>
    <t>https://salla.sa/alsaqaeh</t>
  </si>
  <si>
    <t>المدخلات</t>
  </si>
  <si>
    <t xml:space="preserve">المخرجات </t>
  </si>
  <si>
    <t>معلومات</t>
  </si>
  <si>
    <t xml:space="preserve">المبلغ </t>
  </si>
  <si>
    <t>الإجمالي</t>
  </si>
  <si>
    <t xml:space="preserve">الاهلاك </t>
  </si>
  <si>
    <t xml:space="preserve">الأصول الثابتة </t>
  </si>
  <si>
    <t xml:space="preserve">بالسنوات </t>
  </si>
  <si>
    <t xml:space="preserve">الأراضي </t>
  </si>
  <si>
    <t xml:space="preserve">المباني </t>
  </si>
  <si>
    <t>ترميم مبنى مستأجر</t>
  </si>
  <si>
    <t xml:space="preserve">الآلات والمعدات </t>
  </si>
  <si>
    <t xml:space="preserve">الأثاث </t>
  </si>
  <si>
    <t xml:space="preserve">السيارات </t>
  </si>
  <si>
    <t xml:space="preserve">أصول ثابتة أخرى </t>
  </si>
  <si>
    <t>اجمالي الأصول الثابتة</t>
  </si>
  <si>
    <t>مصاريف التشغيل قبل الافتتاح</t>
  </si>
  <si>
    <t xml:space="preserve">رواتب الموظفين ما قبل الافتتاح </t>
  </si>
  <si>
    <t>دفع رسوم التأمين الصحي (مقدم سنة)</t>
  </si>
  <si>
    <t xml:space="preserve">المخزون </t>
  </si>
  <si>
    <t xml:space="preserve">المصاريف القانونية والمحاسبية </t>
  </si>
  <si>
    <t>مبلغ الأيجار (مقدم 6 اشهر)</t>
  </si>
  <si>
    <t xml:space="preserve">تأسيس الخدمات (كهرباء،انترنت،ماء) </t>
  </si>
  <si>
    <t xml:space="preserve">الموردين </t>
  </si>
  <si>
    <t xml:space="preserve">مصاريف التسويق قبل الافتتاح </t>
  </si>
  <si>
    <t xml:space="preserve">الرخص الحكومية </t>
  </si>
  <si>
    <t xml:space="preserve">مصاريف تأسيس أخرى </t>
  </si>
  <si>
    <t xml:space="preserve">اجمالي مصاريف التشغيل قبل الافتتاح </t>
  </si>
  <si>
    <t xml:space="preserve">رأس المال العامل </t>
  </si>
  <si>
    <t xml:space="preserve">اجمالي رأس المال لبدأ المشروع </t>
  </si>
  <si>
    <t xml:space="preserve">مصادر رأس المال لبدأ المشروع </t>
  </si>
  <si>
    <t>النسبة من رأس المال</t>
  </si>
  <si>
    <t xml:space="preserve">المبلغ الإجمالي </t>
  </si>
  <si>
    <t>نسبة الفائدة</t>
  </si>
  <si>
    <t>مدة السداد (بالأشهر)</t>
  </si>
  <si>
    <t xml:space="preserve">الدفعات الشهرية </t>
  </si>
  <si>
    <t>مدخرات شخصية للملاك</t>
  </si>
  <si>
    <t>مستثمر خارجي</t>
  </si>
  <si>
    <t xml:space="preserve">قروض او ديون إضافية </t>
  </si>
  <si>
    <t xml:space="preserve">قرض بنك </t>
  </si>
  <si>
    <t>قروض او ديون أخرى</t>
  </si>
  <si>
    <t xml:space="preserve">اجمالي مبلغ رأس المال </t>
  </si>
  <si>
    <t>الخلية H 41 لازم تساوي خلية H 30</t>
  </si>
  <si>
    <t>المبيعات</t>
  </si>
  <si>
    <t>تكلفة البضاعة المباعة</t>
  </si>
  <si>
    <t xml:space="preserve"> هامش الربح </t>
  </si>
  <si>
    <t>السنة 1</t>
  </si>
  <si>
    <t>السنة 2</t>
  </si>
  <si>
    <t>السنة 3</t>
  </si>
  <si>
    <t>اكمل هذا الجدول</t>
  </si>
  <si>
    <t>شهر  1</t>
  </si>
  <si>
    <t>شهر 2</t>
  </si>
  <si>
    <t>شهر  3</t>
  </si>
  <si>
    <t>شهر 4</t>
  </si>
  <si>
    <t xml:space="preserve">شهر 5 </t>
  </si>
  <si>
    <t>شهر 6</t>
  </si>
  <si>
    <t>شهر 7</t>
  </si>
  <si>
    <t>شهر 8</t>
  </si>
  <si>
    <t>شهر 9</t>
  </si>
  <si>
    <t>شهر 10</t>
  </si>
  <si>
    <t>شهر 11</t>
  </si>
  <si>
    <t>شهر 12</t>
  </si>
  <si>
    <t>اسم المنتج او الخدمة</t>
  </si>
  <si>
    <t xml:space="preserve">سعر البيع للوحدة </t>
  </si>
  <si>
    <t>عدد الوحدات المباعه لكل شهر  ( السنة الأولى)</t>
  </si>
  <si>
    <t>اجمالي عدد الوحدات لسنة الأولى</t>
  </si>
  <si>
    <t>عدد الوحدات المباعة لكل شهر</t>
  </si>
  <si>
    <t>قيمة المبيعات المتوقعة لكل شهر  ( السنة الأولى)</t>
  </si>
  <si>
    <t xml:space="preserve">   المبيعات لسنة الأولى</t>
  </si>
  <si>
    <t xml:space="preserve">اجمالي المبيعات </t>
  </si>
  <si>
    <t>اجمالي تكلفة البضاعة المباعة</t>
  </si>
  <si>
    <t xml:space="preserve">اجمالي هامش الربح </t>
  </si>
  <si>
    <t xml:space="preserve">سعر البيع للوحدة  </t>
  </si>
  <si>
    <t>عدد الوحدات المباعه لكل شهر  ( السنة الثانية)</t>
  </si>
  <si>
    <t>اجمالي عدد الوحدات لسنة الثانية</t>
  </si>
  <si>
    <t>قيمة المبيعات المتوقعة لكل شهر  ( السنة الثانية)</t>
  </si>
  <si>
    <t xml:space="preserve">   المبيعات لسنة الثانية</t>
  </si>
  <si>
    <t>اجمالي المبيعات</t>
  </si>
  <si>
    <t>COGS Per Unit</t>
  </si>
  <si>
    <t>عدد الوحدات المباعه لكل شهر  ( السنة الثالثة)</t>
  </si>
  <si>
    <t>اجمالي عدد الوحدات لسنة الثالثة</t>
  </si>
  <si>
    <t xml:space="preserve"> عدد الوحدات المباعة لكل شهر</t>
  </si>
  <si>
    <t>قيمة المبيعات المتوقعة لكل شهر   ( السنة الثاثة)</t>
  </si>
  <si>
    <t xml:space="preserve">   المبيعات لسنة الثالثة</t>
  </si>
  <si>
    <t>رواتب الموظفين</t>
  </si>
  <si>
    <t>عدد الموظفين</t>
  </si>
  <si>
    <t>نوع الوظيفة</t>
  </si>
  <si>
    <t xml:space="preserve">الرواتب </t>
  </si>
  <si>
    <t>البدلات</t>
  </si>
  <si>
    <t>عدد الموظفين خلال كل شهر  ( السنة الأولى)</t>
  </si>
  <si>
    <t>اجمالي الرواتب السنوية</t>
  </si>
  <si>
    <t>قيمة الرواتب الموظفين الشهرية  ( السنة الأولى)</t>
  </si>
  <si>
    <t>اجمالي رواتب الموظفين</t>
  </si>
  <si>
    <t>الرواتب</t>
  </si>
  <si>
    <t>عدد الموظفين خلال كل شهر  ( السنة الثانية)</t>
  </si>
  <si>
    <t>قيمة الرواتب الموظفين لكل شهر  ( السنة الثانية)</t>
  </si>
  <si>
    <t>عدد الموظفين خلال كل شهر ( السنة الثالثة)</t>
  </si>
  <si>
    <t>قيمة الرواتب الموظفين لكل شهر  ( السنة الثالثة)</t>
  </si>
  <si>
    <r>
      <rPr>
        <sz val="14"/>
        <color theme="1"/>
        <rFont val="Calibri"/>
      </rPr>
      <t xml:space="preserve">أضف جميع النفقات الشهرية لشركتك هنا - الإيجار ، والمرافق ، والتأمين ، وتكاليف التسويق ، واللوازم المكتبية ،...الخ
</t>
    </r>
    <r>
      <rPr>
        <b/>
        <sz val="14"/>
        <color rgb="FFFF0000"/>
        <rFont val="Calibri"/>
      </rPr>
      <t xml:space="preserve">تأكد من </t>
    </r>
    <r>
      <rPr>
        <b/>
        <u/>
        <sz val="14"/>
        <color rgb="FFFF0000"/>
        <rFont val="Calibri"/>
      </rPr>
      <t xml:space="preserve">عدم إدخال </t>
    </r>
    <r>
      <rPr>
        <b/>
        <sz val="14"/>
        <color rgb="FFFF0000"/>
        <rFont val="Calibri"/>
      </rPr>
      <t>أي من هذه ا لمصروفات، حيث يتم تغطيتها في مكان آخر :</t>
    </r>
    <r>
      <rPr>
        <sz val="14"/>
        <color theme="1"/>
        <rFont val="Calibri"/>
      </rPr>
      <t xml:space="preserve">
1-  دفعات سداد القرض والفوائد. تسجل في بند تكاليف التأسيس 
2 -  مصروفات الرواتب . تسجل في بند  الرواتب.
3- مدفوعات الضرائب او الزكاة. تسجل في بند معلومات إضافية.
4 - المواد الخام المستخدمة لأنتاج المنتج أو عمولات مبيعات أو مشتريات بالجملة من المورد. تسجل في بند المبيعات تكلفة البضاعة المباعة
5 - الأصول الثابنة أو المركبات أو المشتريات الرئيسية الأخرى. تسجل في بند تكاليف التأسيس او بند معلومات إضافية.  
6 -  مصروف الاهلاك. تسجل في بند تكاليف التأسيس.                                                                                                                                                                                                                                            </t>
    </r>
  </si>
  <si>
    <t xml:space="preserve">المصروفات </t>
  </si>
  <si>
    <t xml:space="preserve">السنة 2 </t>
  </si>
  <si>
    <t xml:space="preserve">السنة 3 </t>
  </si>
  <si>
    <t>اسم المصروف</t>
  </si>
  <si>
    <t>المصروفات لكل شهر  ( السنة الأولى)</t>
  </si>
  <si>
    <t>اجمالي مصروفات السنة الأولى</t>
  </si>
  <si>
    <t>اجمالي المصروفات الشهرية</t>
  </si>
  <si>
    <t>المصروفات لكل شهر  ( السنة الثانية)</t>
  </si>
  <si>
    <t>اجمالي مصروفات السنة الثانية</t>
  </si>
  <si>
    <t>المصروفات لكل شهر  ( السنة الثالثة)</t>
  </si>
  <si>
    <t>اجمالي مصروفات السنة الثالثة</t>
  </si>
  <si>
    <r>
      <rPr>
        <b/>
        <sz val="10"/>
        <color rgb="FF44546A"/>
        <rFont val="Gill Sans"/>
      </rPr>
      <t xml:space="preserve">في حال </t>
    </r>
    <r>
      <rPr>
        <b/>
        <u/>
        <sz val="10"/>
        <color rgb="FFFF0000"/>
        <rFont val="Gill Sans MT"/>
      </rPr>
      <t>البيع</t>
    </r>
    <r>
      <rPr>
        <b/>
        <sz val="10"/>
        <color rgb="FF44546A"/>
        <rFont val="Gill Sans MT"/>
      </rPr>
      <t xml:space="preserve"> للآجل للعملاء</t>
    </r>
  </si>
  <si>
    <t>نسبة التحصيل من العملاء</t>
  </si>
  <si>
    <t xml:space="preserve">يدفع العميل خلال 30 يوم </t>
  </si>
  <si>
    <t xml:space="preserve">يدفع العميل بين 30 الى 60 يوم </t>
  </si>
  <si>
    <t xml:space="preserve">يدفع العميل اكثر من 60 يوم </t>
  </si>
  <si>
    <t xml:space="preserve">تعثر العميل عن السداد  </t>
  </si>
  <si>
    <t xml:space="preserve">الزكاة والضرائب </t>
  </si>
  <si>
    <t xml:space="preserve"> لازم هذا الرقم يساوي  100%</t>
  </si>
  <si>
    <t>ضريبة القيمة المضافة (VAT)</t>
  </si>
  <si>
    <t xml:space="preserve">الزكاة </t>
  </si>
  <si>
    <r>
      <rPr>
        <b/>
        <sz val="10"/>
        <color rgb="FF44546A"/>
        <rFont val="Gill Sans"/>
      </rPr>
      <t xml:space="preserve">في حال </t>
    </r>
    <r>
      <rPr>
        <b/>
        <u/>
        <sz val="10"/>
        <color rgb="FFFF0000"/>
        <rFont val="Gill Sans MT"/>
      </rPr>
      <t>الشراء</t>
    </r>
    <r>
      <rPr>
        <b/>
        <sz val="10"/>
        <color rgb="FF44546A"/>
        <rFont val="Gill Sans MT"/>
      </rPr>
      <t xml:space="preserve"> من الموردين بالآجل </t>
    </r>
  </si>
  <si>
    <t xml:space="preserve">نسبة السداد للموردين </t>
  </si>
  <si>
    <t xml:space="preserve">تدفع للموردين خلال 30 يوم </t>
  </si>
  <si>
    <t xml:space="preserve">تدفع للموردين بين 30 الى 60 يوم </t>
  </si>
  <si>
    <t xml:space="preserve">تدفع للموردين اكثر من 60 يوم </t>
  </si>
  <si>
    <t>السنة الأولى</t>
  </si>
  <si>
    <t>أصول ثابتة إضافية ( تريد شرائها بعد تشغيل المشروع)</t>
  </si>
  <si>
    <t>الأصول الثابنة</t>
  </si>
  <si>
    <t>الأهلاك (بالسنوات)</t>
  </si>
  <si>
    <t>شهر 1</t>
  </si>
  <si>
    <t xml:space="preserve">اجمالي السنة </t>
  </si>
  <si>
    <t xml:space="preserve">اجمالي الأصول الثابتة </t>
  </si>
  <si>
    <t>السنة الثانية</t>
  </si>
  <si>
    <t>السنة الثالة</t>
  </si>
  <si>
    <t xml:space="preserve">طريقة حساب تكاليف البضاعة المباعة </t>
  </si>
  <si>
    <r>
      <rPr>
        <b/>
        <sz val="12"/>
        <color theme="1"/>
        <rFont val="Calibri"/>
      </rPr>
      <t xml:space="preserve">تكاليف البضاعة المباعة </t>
    </r>
    <r>
      <rPr>
        <b/>
        <sz val="12"/>
        <color rgb="FFFF0000"/>
        <rFont val="Calibri"/>
      </rPr>
      <t xml:space="preserve">غالبا تكون للانشطة التي تبيع منتجات ملموسة </t>
    </r>
    <r>
      <rPr>
        <b/>
        <sz val="12"/>
        <color theme="1"/>
        <rFont val="Calibri"/>
      </rPr>
      <t>و هي تكاليف متغيرة اي كلما زاد الانتاج او المبيعات زادت التكلفة والعكس صحيح وبالأمثلة توضح:-</t>
    </r>
    <r>
      <rPr>
        <sz val="11"/>
        <color theme="1"/>
        <rFont val="Calibri"/>
      </rPr>
      <t xml:space="preserve">
1- محل يبيع ملابس كلما زادت المبيعات زادت تكاليف البضاعة المباعة لأنه راح يشتري كمية اكثر من المورد يعني يشتري من مورد 10 ريال ويبيعها في المحل ب 15 ريال وتكون تكلفة البضاعة المباعة هي 10 ريال
2-مصنع الاثاث كلما زادت المبيعات زادت تكاليف البضاعة المباعة وهي المواد الخام مثل (الخشب،الحديد،النحاس) ويكون المنتج النهائي هو الأثاث على سبيل المثال تكلفة انتاج كرسي من خشب وحديد وقماش هي 10 ريال وسعر البيع هو 15 ريال فإن تكلفة البضاعة المباعة 10 ريال
3-المطعم كلما زادت المبيعات زادت تكلفة البضاعة المباعة مثل  (اللحم، الدجاج، الخبز) ويكون المنتج النهائي ساندويش على سبيل المثال تكلفة المواد الخام (دجاج، لحم،خبز لتحضير ساندويش هي 10 ريال  وسعر البيع هو 15 ريال اي ان تكلفة البضاعة المباعة هي 10 ريال         
4- عند تحديد مبلغ عمولة لموظف المبيعات لكل عملية بيع للمنتج على سبيل المثال ان قيمة المنتج 10 ريال وتكلفة شراء المنتج من المورد 5 ريال و العمولة الى موظف المبيعات هي 1 ريال في كل عملية بيع اي ان تكلفة البضاعة المباعة للمنتج هي 6 ريال (5 ريال للمورد + 1 ريال عمولة لموظف المبيعات)                            </t>
    </r>
  </si>
  <si>
    <t>تكلفة شراء االبضاعة من المورد</t>
  </si>
  <si>
    <t>عمولة المبيعات (ان وجد)</t>
  </si>
  <si>
    <t xml:space="preserve">  </t>
  </si>
  <si>
    <t>السنة الثالثة</t>
  </si>
  <si>
    <t>التكاليف والمصروفات</t>
  </si>
  <si>
    <t>الأرباح او الخسائر</t>
  </si>
  <si>
    <t xml:space="preserve">% اجمالي هامش الربح </t>
  </si>
  <si>
    <t xml:space="preserve"> السنة 1</t>
  </si>
  <si>
    <t xml:space="preserve">مصاريف التشغيل </t>
  </si>
  <si>
    <t xml:space="preserve">اجمالي مصاريف التشغيل </t>
  </si>
  <si>
    <t>مصروفات أخرى</t>
  </si>
  <si>
    <t>اجمالي المصاريف الأخرى</t>
  </si>
  <si>
    <t xml:space="preserve">صافي الربح او الخسارة </t>
  </si>
  <si>
    <t xml:space="preserve"> هامش صافي الربح %</t>
  </si>
  <si>
    <t xml:space="preserve"> الأرباح والخسائر للسنة الأولى </t>
  </si>
  <si>
    <t>الإجمالي السنوي</t>
  </si>
  <si>
    <t>+</t>
  </si>
  <si>
    <t>VAT</t>
  </si>
  <si>
    <t>فوائد قرض البنك</t>
  </si>
  <si>
    <t>فوائد قروض وديون أخرى</t>
  </si>
  <si>
    <t>الديون المعدومة</t>
  </si>
  <si>
    <t>الزكاة</t>
  </si>
  <si>
    <t>اجمالي مصروفات أخرى</t>
  </si>
  <si>
    <t>صافي الربح</t>
  </si>
  <si>
    <t xml:space="preserve"> الأرباح والخسائر للسنة الثانية </t>
  </si>
  <si>
    <t xml:space="preserve">%  هامش الربح </t>
  </si>
  <si>
    <t xml:space="preserve"> الأرباح والخسائر للسنة الثالثة</t>
  </si>
  <si>
    <t xml:space="preserve">%  هامش اجمالي الربح </t>
  </si>
  <si>
    <t xml:space="preserve">التدفقات النقدية للسنة الأولى </t>
  </si>
  <si>
    <t xml:space="preserve">الإجمالي </t>
  </si>
  <si>
    <t xml:space="preserve">الكاش اللي دخل للمشروع </t>
  </si>
  <si>
    <t xml:space="preserve">المبيعات بالنقد </t>
  </si>
  <si>
    <t xml:space="preserve"> المبيعات بالآجل </t>
  </si>
  <si>
    <t>اجمالي الكاش اللي دخل المشروع</t>
  </si>
  <si>
    <t>الكاش اللي طلع من االمشروع</t>
  </si>
  <si>
    <t xml:space="preserve">الأصول  الثابتة  </t>
  </si>
  <si>
    <t>مخزون إضافي</t>
  </si>
  <si>
    <t xml:space="preserve">مصارف التشغيل </t>
  </si>
  <si>
    <t xml:space="preserve">الزكاة + الضريبة (VAT) </t>
  </si>
  <si>
    <t>دفعات سداد القروض</t>
  </si>
  <si>
    <t>اجمالي الكاش الخارج من المشروع</t>
  </si>
  <si>
    <t>اجمالي الكاش في البنك</t>
  </si>
  <si>
    <t xml:space="preserve">  الكاش اللي يدخل البنك شهريا</t>
  </si>
  <si>
    <t>إضافات مالية من صاحب المشروع</t>
  </si>
  <si>
    <t>رصيد الكاش في البنك</t>
  </si>
  <si>
    <t>رصيد البنك بداية السنة</t>
  </si>
  <si>
    <t>رصيد البنك نهاية السنة</t>
  </si>
  <si>
    <t xml:space="preserve">التدفقات النقدية للسنة الثانية </t>
  </si>
  <si>
    <t>دفعات القروض+ الفوائد</t>
  </si>
  <si>
    <t>التدفقات النقدية لسنة الثالة</t>
  </si>
  <si>
    <t xml:space="preserve">مبلغ القرض </t>
  </si>
  <si>
    <t>مدة سداد (الأشهر)</t>
  </si>
  <si>
    <t xml:space="preserve">الدفعة الشهرية </t>
  </si>
  <si>
    <t>الأجمالي</t>
  </si>
  <si>
    <t>الفائدة</t>
  </si>
  <si>
    <t xml:space="preserve">الأساسي </t>
  </si>
  <si>
    <t>رصيد القرض المتبقي</t>
  </si>
  <si>
    <t>مبلغ القرض او السلفة</t>
  </si>
  <si>
    <t>الاهلاك</t>
  </si>
  <si>
    <t>بداية الاهلاك</t>
  </si>
  <si>
    <t xml:space="preserve">الاهلاك الإضافي </t>
  </si>
  <si>
    <t>نهاية الاهلاك</t>
  </si>
  <si>
    <t>المصدر</t>
  </si>
  <si>
    <t>ملحوظة هامة أستخدام القروض كمصدر لتمويل المشروع طبقا للشريعة الأسلامية حرام لأنه ربا ويمكن أستخدام مصادر أخري للتمويل متوافقة مع الشريعة الأسلامية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</si>
</sst>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SAR]\ * #,##0.00_);_([$SAR]\ * \(#,##0.00\);_([$SAR]\ * &quot;-&quot;??_);_(@_)"/>
    <numFmt numFmtId="165" formatCode="_(&quot;$&quot;* #,##0_);_(&quot;$&quot;* \(#,##0\);_(&quot;$&quot;* &quot;-&quot;??_);_(@_)"/>
    <numFmt numFmtId="166" formatCode="_(* #,##0_);_(* \(#,##0\);_(* &quot;-&quot;??_);_(@_)"/>
    <numFmt numFmtId="167" formatCode="0.0%"/>
  </numFmts>
  <fonts count="49">
    <font>
      <sz val="11"/>
      <color theme="1"/>
      <name val="Arial"/>
    </font>
    <font>
      <sz val="11"/>
      <color theme="1"/>
      <name val="Calibri"/>
    </font>
    <font>
      <u/>
      <sz val="11"/>
      <color rgb="FF0563C1"/>
      <name val="Arial"/>
    </font>
    <font>
      <sz val="24"/>
      <color theme="1"/>
      <name val="Calibri"/>
    </font>
    <font>
      <sz val="12"/>
      <color theme="1"/>
      <name val="Calibri"/>
    </font>
    <font>
      <sz val="9"/>
      <color theme="1"/>
      <name val="Calibri"/>
    </font>
    <font>
      <sz val="14"/>
      <color theme="1"/>
      <name val="Calibri"/>
    </font>
    <font>
      <sz val="18"/>
      <color theme="1"/>
      <name val="Calibri"/>
    </font>
    <font>
      <u/>
      <sz val="11"/>
      <color theme="10"/>
      <name val="Arial"/>
    </font>
    <font>
      <b/>
      <sz val="14"/>
      <color theme="1"/>
      <name val="Calibri"/>
    </font>
    <font>
      <b/>
      <sz val="9"/>
      <color theme="1"/>
      <name val="Calibri"/>
    </font>
    <font>
      <b/>
      <sz val="11"/>
      <color theme="1"/>
      <name val="Calibri"/>
    </font>
    <font>
      <sz val="10"/>
      <color theme="1"/>
      <name val="Calibri"/>
    </font>
    <font>
      <b/>
      <sz val="12"/>
      <color theme="1"/>
      <name val="Calibri"/>
    </font>
    <font>
      <sz val="11"/>
      <name val="Arial"/>
    </font>
    <font>
      <b/>
      <sz val="10"/>
      <color theme="1"/>
      <name val="Calibri"/>
    </font>
    <font>
      <sz val="10"/>
      <color theme="1"/>
      <name val="Gill Sans"/>
    </font>
    <font>
      <b/>
      <sz val="10"/>
      <color theme="1"/>
      <name val="Gill Sans"/>
    </font>
    <font>
      <b/>
      <sz val="10"/>
      <color rgb="FF44546A"/>
      <name val="Gill Sans"/>
    </font>
    <font>
      <u/>
      <sz val="11"/>
      <color theme="10"/>
      <name val="Arial"/>
    </font>
    <font>
      <sz val="10"/>
      <color rgb="FF000000"/>
      <name val="Gill Sans"/>
    </font>
    <font>
      <b/>
      <sz val="10"/>
      <color rgb="FF44546A"/>
      <name val="Geo"/>
    </font>
    <font>
      <u/>
      <sz val="10"/>
      <color theme="10"/>
      <name val="Calibri"/>
    </font>
    <font>
      <u/>
      <sz val="10"/>
      <color theme="1"/>
      <name val="Arial"/>
    </font>
    <font>
      <b/>
      <sz val="18"/>
      <color theme="1"/>
      <name val="Calibri"/>
    </font>
    <font>
      <b/>
      <sz val="12"/>
      <color theme="1"/>
      <name val="Gill Sans"/>
    </font>
    <font>
      <b/>
      <sz val="11"/>
      <color theme="1"/>
      <name val="Gill Sans"/>
    </font>
    <font>
      <b/>
      <sz val="12"/>
      <color rgb="FF44546A"/>
      <name val="Gill Sans"/>
    </font>
    <font>
      <b/>
      <sz val="10"/>
      <color rgb="FF000000"/>
      <name val="Gill Sans"/>
    </font>
    <font>
      <sz val="12"/>
      <color theme="1"/>
      <name val="Gill Sans"/>
    </font>
    <font>
      <b/>
      <sz val="9"/>
      <color theme="1"/>
      <name val="Gill Sans"/>
    </font>
    <font>
      <b/>
      <sz val="9"/>
      <color rgb="FF000000"/>
      <name val="Gill Sans"/>
    </font>
    <font>
      <sz val="16"/>
      <color theme="1"/>
      <name val="Calibri"/>
    </font>
    <font>
      <b/>
      <sz val="16"/>
      <color theme="1"/>
      <name val="Calibri"/>
    </font>
    <font>
      <b/>
      <sz val="11"/>
      <color rgb="FF44546A"/>
      <name val="Gill Sans"/>
    </font>
    <font>
      <sz val="9"/>
      <color theme="1"/>
      <name val="Gill Sans"/>
    </font>
    <font>
      <sz val="9"/>
      <color rgb="FF000000"/>
      <name val="Gill Sans"/>
    </font>
    <font>
      <sz val="11"/>
      <color theme="1"/>
      <name val="Calibri"/>
    </font>
    <font>
      <sz val="11"/>
      <color rgb="FFFF0000"/>
      <name val="Calibri"/>
    </font>
    <font>
      <b/>
      <sz val="9"/>
      <color rgb="FF44546A"/>
      <name val="Gill Sans"/>
    </font>
    <font>
      <b/>
      <sz val="14"/>
      <color rgb="FFFF0000"/>
      <name val="Calibri"/>
    </font>
    <font>
      <b/>
      <u/>
      <sz val="14"/>
      <color rgb="FFFF0000"/>
      <name val="Calibri"/>
    </font>
    <font>
      <b/>
      <u/>
      <sz val="10"/>
      <color rgb="FFFF0000"/>
      <name val="Gill Sans MT"/>
    </font>
    <font>
      <b/>
      <sz val="10"/>
      <color rgb="FF44546A"/>
      <name val="Gill Sans MT"/>
    </font>
    <font>
      <b/>
      <sz val="12"/>
      <color rgb="FFFF0000"/>
      <name val="Calibri"/>
    </font>
    <font>
      <sz val="26"/>
      <color rgb="FFFF0000"/>
      <name val="Calibri"/>
      <family val="2"/>
    </font>
    <font>
      <b/>
      <sz val="12"/>
      <color rgb="FFFF0000"/>
      <name val="Calibri"/>
      <family val="2"/>
    </font>
    <font>
      <b/>
      <sz val="12"/>
      <color theme="1"/>
      <name val="Calibri"/>
      <family val="2"/>
    </font>
    <font>
      <sz val="12"/>
      <color theme="1"/>
      <name val="Arial"/>
      <family val="2"/>
    </font>
  </fonts>
  <fills count="16">
    <fill>
      <patternFill patternType="none"/>
    </fill>
    <fill>
      <patternFill patternType="gray125"/>
    </fill>
    <fill>
      <patternFill patternType="solid">
        <fgColor theme="5"/>
        <bgColor theme="5"/>
      </patternFill>
    </fill>
    <fill>
      <patternFill patternType="solid">
        <fgColor rgb="FF92D050"/>
        <bgColor rgb="FF92D050"/>
      </patternFill>
    </fill>
    <fill>
      <patternFill patternType="solid">
        <fgColor rgb="FFFFFF00"/>
        <bgColor rgb="FFFFFF00"/>
      </patternFill>
    </fill>
    <fill>
      <patternFill patternType="solid">
        <fgColor rgb="FF9CC2E5"/>
        <bgColor rgb="FF9CC2E5"/>
      </patternFill>
    </fill>
    <fill>
      <patternFill patternType="solid">
        <fgColor rgb="FFD8D8D8"/>
        <bgColor rgb="FFD8D8D8"/>
      </patternFill>
    </fill>
    <fill>
      <patternFill patternType="solid">
        <fgColor rgb="FFFEF2CB"/>
        <bgColor rgb="FFFEF2CB"/>
      </patternFill>
    </fill>
    <fill>
      <patternFill patternType="solid">
        <fgColor rgb="FFBFBFBF"/>
        <bgColor rgb="FFBFBFBF"/>
      </patternFill>
    </fill>
    <fill>
      <patternFill patternType="solid">
        <fgColor rgb="FFC5E0B3"/>
        <bgColor rgb="FFC5E0B3"/>
      </patternFill>
    </fill>
    <fill>
      <patternFill patternType="solid">
        <fgColor rgb="FFDADADA"/>
        <bgColor rgb="FFDADADA"/>
      </patternFill>
    </fill>
    <fill>
      <patternFill patternType="solid">
        <fgColor rgb="FFFFC95B"/>
        <bgColor rgb="FFFFC95B"/>
      </patternFill>
    </fill>
    <fill>
      <patternFill patternType="solid">
        <fgColor theme="0"/>
        <bgColor theme="0"/>
      </patternFill>
    </fill>
    <fill>
      <patternFill patternType="solid">
        <fgColor rgb="FFFFFFFF"/>
        <bgColor rgb="FFFFFFFF"/>
      </patternFill>
    </fill>
    <fill>
      <patternFill patternType="solid">
        <fgColor rgb="FFFFC000"/>
        <bgColor rgb="FFFFC000"/>
      </patternFill>
    </fill>
    <fill>
      <patternFill patternType="solid">
        <fgColor rgb="FFFFFF00"/>
        <bgColor indexed="64"/>
      </patternFill>
    </fill>
  </fills>
  <borders count="39">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ck">
        <color rgb="FF44546A"/>
      </bottom>
      <diagonal/>
    </border>
    <border>
      <left/>
      <right/>
      <top style="thin">
        <color rgb="FF000000"/>
      </top>
      <bottom style="thick">
        <color rgb="FF44546A"/>
      </bottom>
      <diagonal/>
    </border>
    <border>
      <left/>
      <right style="thin">
        <color rgb="FF000000"/>
      </right>
      <top style="thin">
        <color rgb="FF000000"/>
      </top>
      <bottom style="thick">
        <color rgb="FF44546A"/>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ck">
        <color rgb="FF44546A"/>
      </bottom>
      <diagonal/>
    </border>
    <border>
      <left/>
      <right/>
      <top style="thin">
        <color rgb="FF000000"/>
      </top>
      <bottom style="thick">
        <color rgb="FF44546A"/>
      </bottom>
      <diagonal/>
    </border>
    <border>
      <left/>
      <right/>
      <top style="thin">
        <color rgb="FF000000"/>
      </top>
      <bottom style="thick">
        <color rgb="FF44546A"/>
      </bottom>
      <diagonal/>
    </border>
    <border>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ck">
        <color rgb="FF44546A"/>
      </bottom>
      <diagonal/>
    </border>
    <border>
      <left style="thin">
        <color rgb="FF000000"/>
      </left>
      <right/>
      <top style="thick">
        <color rgb="FF44546A"/>
      </top>
      <bottom style="thin">
        <color rgb="FF000000"/>
      </bottom>
      <diagonal/>
    </border>
    <border>
      <left/>
      <right/>
      <top style="thick">
        <color rgb="FF44546A"/>
      </top>
      <bottom style="thin">
        <color rgb="FF000000"/>
      </bottom>
      <diagonal/>
    </border>
    <border>
      <left/>
      <right/>
      <top style="thick">
        <color rgb="FF44546A"/>
      </top>
      <bottom style="thin">
        <color rgb="FF000000"/>
      </bottom>
      <diagonal/>
    </border>
    <border>
      <left/>
      <right style="thin">
        <color rgb="FF000000"/>
      </right>
      <top style="thick">
        <color rgb="FF44546A"/>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7">
    <xf numFmtId="0" fontId="0" fillId="0" borderId="0" xfId="0" applyFont="1" applyAlignment="1"/>
    <xf numFmtId="0" fontId="1" fillId="2" borderId="1" xfId="0" applyFont="1" applyFill="1" applyBorder="1"/>
    <xf numFmtId="0" fontId="1" fillId="3" borderId="1" xfId="0" applyFont="1" applyFill="1" applyBorder="1"/>
    <xf numFmtId="0" fontId="1" fillId="4" borderId="1" xfId="0" applyFont="1" applyFill="1" applyBorder="1"/>
    <xf numFmtId="0" fontId="4" fillId="0" borderId="0" xfId="0" applyFont="1"/>
    <xf numFmtId="0" fontId="5" fillId="0" borderId="0" xfId="0" applyFont="1"/>
    <xf numFmtId="0" fontId="4" fillId="0" borderId="0" xfId="0" applyFont="1" applyAlignment="1">
      <alignment horizontal="center"/>
    </xf>
    <xf numFmtId="0" fontId="5" fillId="0" borderId="0" xfId="0" applyFont="1" applyAlignment="1">
      <alignment horizontal="center"/>
    </xf>
    <xf numFmtId="0" fontId="5" fillId="5" borderId="1" xfId="0" applyFont="1" applyFill="1" applyBorder="1" applyAlignment="1">
      <alignment horizontal="center"/>
    </xf>
    <xf numFmtId="0" fontId="5" fillId="5" borderId="1" xfId="0" applyFont="1" applyFill="1" applyBorder="1" applyAlignment="1">
      <alignment horizontal="center"/>
    </xf>
    <xf numFmtId="0" fontId="5" fillId="6" borderId="1" xfId="0" applyFont="1" applyFill="1" applyBorder="1" applyAlignment="1">
      <alignment horizontal="center"/>
    </xf>
    <xf numFmtId="0" fontId="5" fillId="6" borderId="1" xfId="0" applyFont="1" applyFill="1" applyBorder="1" applyAlignment="1">
      <alignment horizontal="center"/>
    </xf>
    <xf numFmtId="164" fontId="5" fillId="6" borderId="1" xfId="0" applyNumberFormat="1" applyFont="1" applyFill="1" applyBorder="1" applyAlignment="1">
      <alignment horizontal="center"/>
    </xf>
    <xf numFmtId="0" fontId="5" fillId="0" borderId="0" xfId="0" applyFont="1" applyAlignment="1">
      <alignment horizontal="center"/>
    </xf>
    <xf numFmtId="44" fontId="5" fillId="7" borderId="1" xfId="0" applyNumberFormat="1" applyFont="1" applyFill="1" applyBorder="1" applyAlignment="1">
      <alignment horizontal="center"/>
    </xf>
    <xf numFmtId="0" fontId="6" fillId="0" borderId="0" xfId="0" applyFont="1" applyAlignment="1">
      <alignment horizontal="center"/>
    </xf>
    <xf numFmtId="164" fontId="5" fillId="5" borderId="1" xfId="0" applyNumberFormat="1" applyFont="1" applyFill="1" applyBorder="1" applyAlignment="1">
      <alignment horizontal="center"/>
    </xf>
    <xf numFmtId="44" fontId="5" fillId="5" borderId="1" xfId="0" applyNumberFormat="1" applyFont="1" applyFill="1" applyBorder="1" applyAlignment="1">
      <alignment horizontal="center"/>
    </xf>
    <xf numFmtId="0" fontId="6" fillId="0" borderId="0" xfId="0" applyFont="1"/>
    <xf numFmtId="0" fontId="5" fillId="6" borderId="1" xfId="0" applyFont="1" applyFill="1" applyBorder="1" applyAlignment="1"/>
    <xf numFmtId="0" fontId="5" fillId="6" borderId="1" xfId="0" applyFont="1" applyFill="1" applyBorder="1"/>
    <xf numFmtId="0" fontId="5" fillId="0" borderId="0" xfId="0" applyFont="1" applyAlignment="1"/>
    <xf numFmtId="165" fontId="5" fillId="7" borderId="1" xfId="0" applyNumberFormat="1" applyFont="1" applyFill="1" applyBorder="1"/>
    <xf numFmtId="165" fontId="5" fillId="0" borderId="0" xfId="0" applyNumberFormat="1" applyFont="1"/>
    <xf numFmtId="0" fontId="9" fillId="0" borderId="0" xfId="0" applyFont="1"/>
    <xf numFmtId="0" fontId="10" fillId="5" borderId="1" xfId="0" applyFont="1" applyFill="1" applyBorder="1" applyAlignment="1"/>
    <xf numFmtId="0" fontId="10" fillId="5" borderId="1" xfId="0" applyFont="1" applyFill="1" applyBorder="1"/>
    <xf numFmtId="165" fontId="10" fillId="5" borderId="1" xfId="0" applyNumberFormat="1" applyFont="1" applyFill="1" applyBorder="1"/>
    <xf numFmtId="0" fontId="10" fillId="0" borderId="0" xfId="0" applyFont="1"/>
    <xf numFmtId="165" fontId="10" fillId="0" borderId="0" xfId="0" applyNumberFormat="1" applyFont="1"/>
    <xf numFmtId="0" fontId="11" fillId="0" borderId="0" xfId="0" applyFont="1" applyAlignment="1"/>
    <xf numFmtId="165" fontId="12" fillId="0" borderId="0" xfId="0" applyNumberFormat="1" applyFont="1"/>
    <xf numFmtId="0" fontId="9" fillId="8" borderId="1" xfId="0" applyFont="1" applyFill="1" applyBorder="1" applyAlignment="1"/>
    <xf numFmtId="0" fontId="10" fillId="8" borderId="1" xfId="0" applyFont="1" applyFill="1" applyBorder="1"/>
    <xf numFmtId="165" fontId="10" fillId="8" borderId="1" xfId="0" applyNumberFormat="1" applyFont="1" applyFill="1" applyBorder="1"/>
    <xf numFmtId="0" fontId="13" fillId="9" borderId="1" xfId="0" applyFont="1" applyFill="1" applyBorder="1" applyAlignment="1"/>
    <xf numFmtId="0" fontId="10" fillId="9" borderId="1" xfId="0" applyFont="1" applyFill="1" applyBorder="1"/>
    <xf numFmtId="0" fontId="10" fillId="9" borderId="1" xfId="0" applyFont="1" applyFill="1" applyBorder="1" applyAlignment="1">
      <alignment horizontal="center"/>
    </xf>
    <xf numFmtId="9" fontId="5" fillId="0" borderId="0" xfId="0" applyNumberFormat="1" applyFont="1" applyAlignment="1">
      <alignment horizontal="center"/>
    </xf>
    <xf numFmtId="44" fontId="5" fillId="0" borderId="0" xfId="0" applyNumberFormat="1" applyFont="1"/>
    <xf numFmtId="44" fontId="5" fillId="0" borderId="0" xfId="0" applyNumberFormat="1" applyFont="1" applyAlignment="1">
      <alignment horizontal="center"/>
    </xf>
    <xf numFmtId="0" fontId="4" fillId="8" borderId="1" xfId="0" applyFont="1" applyFill="1" applyBorder="1" applyAlignment="1"/>
    <xf numFmtId="0" fontId="5" fillId="8" borderId="1" xfId="0" applyFont="1" applyFill="1" applyBorder="1"/>
    <xf numFmtId="165" fontId="5" fillId="8" borderId="1" xfId="0" applyNumberFormat="1" applyFont="1" applyFill="1" applyBorder="1"/>
    <xf numFmtId="0" fontId="12" fillId="0" borderId="0" xfId="0" applyFont="1"/>
    <xf numFmtId="0" fontId="12" fillId="0" borderId="0" xfId="0" applyFont="1" applyAlignment="1"/>
    <xf numFmtId="0" fontId="15" fillId="0" borderId="0" xfId="0" applyFont="1"/>
    <xf numFmtId="0" fontId="15" fillId="0" borderId="0" xfId="0" applyFont="1" applyAlignment="1">
      <alignment horizontal="center"/>
    </xf>
    <xf numFmtId="10" fontId="16" fillId="0" borderId="0" xfId="0" applyNumberFormat="1" applyFont="1" applyAlignment="1">
      <alignment horizontal="left" vertical="center" readingOrder="2"/>
    </xf>
    <xf numFmtId="0" fontId="17" fillId="0" borderId="0" xfId="0" applyFont="1" applyAlignment="1">
      <alignment horizontal="right" vertical="center" readingOrder="2"/>
    </xf>
    <xf numFmtId="0" fontId="12" fillId="10" borderId="1" xfId="0" applyFont="1" applyFill="1" applyBorder="1" applyAlignment="1">
      <alignment horizontal="center"/>
    </xf>
    <xf numFmtId="0" fontId="17" fillId="7" borderId="8" xfId="0" applyFont="1" applyFill="1" applyBorder="1" applyAlignment="1">
      <alignment horizontal="center" vertical="center" wrapText="1"/>
    </xf>
    <xf numFmtId="0" fontId="17" fillId="7" borderId="8" xfId="0" applyFont="1" applyFill="1" applyBorder="1" applyAlignment="1">
      <alignment horizontal="center" wrapText="1"/>
    </xf>
    <xf numFmtId="0" fontId="19" fillId="7" borderId="8" xfId="0" applyFont="1" applyFill="1" applyBorder="1" applyAlignment="1">
      <alignment horizontal="center" vertical="center" wrapText="1"/>
    </xf>
    <xf numFmtId="0" fontId="16" fillId="11" borderId="12" xfId="0" applyFont="1" applyFill="1" applyBorder="1" applyAlignment="1">
      <alignment horizontal="right" vertical="center"/>
    </xf>
    <xf numFmtId="165" fontId="20" fillId="11" borderId="12" xfId="0" applyNumberFormat="1" applyFont="1" applyFill="1" applyBorder="1"/>
    <xf numFmtId="165" fontId="16" fillId="11" borderId="12" xfId="0" applyNumberFormat="1" applyFont="1" applyFill="1" applyBorder="1" applyAlignment="1">
      <alignment horizontal="right" vertical="center"/>
    </xf>
    <xf numFmtId="0" fontId="12" fillId="0" borderId="0" xfId="0" applyFont="1" applyAlignment="1">
      <alignment horizontal="center"/>
    </xf>
    <xf numFmtId="44" fontId="20" fillId="11" borderId="12" xfId="0" applyNumberFormat="1" applyFont="1" applyFill="1" applyBorder="1"/>
    <xf numFmtId="44" fontId="12" fillId="0" borderId="0" xfId="0" applyNumberFormat="1" applyFont="1"/>
    <xf numFmtId="44" fontId="12" fillId="0" borderId="0" xfId="0" applyNumberFormat="1" applyFont="1" applyAlignment="1">
      <alignment horizontal="center"/>
    </xf>
    <xf numFmtId="0" fontId="15" fillId="3" borderId="1" xfId="0" applyFont="1" applyFill="1" applyBorder="1" applyAlignment="1"/>
    <xf numFmtId="41" fontId="16" fillId="0" borderId="14" xfId="0" applyNumberFormat="1" applyFont="1" applyBorder="1" applyAlignment="1">
      <alignment horizontal="center"/>
    </xf>
    <xf numFmtId="41" fontId="16" fillId="0" borderId="14" xfId="0" applyNumberFormat="1" applyFont="1" applyBorder="1"/>
    <xf numFmtId="166" fontId="16" fillId="0" borderId="12" xfId="0" applyNumberFormat="1" applyFont="1" applyBorder="1" applyAlignment="1">
      <alignment horizontal="right" vertical="center"/>
    </xf>
    <xf numFmtId="43" fontId="12" fillId="0" borderId="0" xfId="0" applyNumberFormat="1" applyFont="1"/>
    <xf numFmtId="165" fontId="12" fillId="3" borderId="1" xfId="0" applyNumberFormat="1" applyFont="1" applyFill="1" applyBorder="1"/>
    <xf numFmtId="0" fontId="12" fillId="0" borderId="13" xfId="0" applyFont="1" applyBorder="1"/>
    <xf numFmtId="0" fontId="22" fillId="7" borderId="8" xfId="0" applyFont="1" applyFill="1" applyBorder="1" applyAlignment="1">
      <alignment horizontal="center" vertical="center" wrapText="1"/>
    </xf>
    <xf numFmtId="0" fontId="12" fillId="0" borderId="0" xfId="0" applyFont="1" applyAlignment="1">
      <alignment horizontal="center"/>
    </xf>
    <xf numFmtId="165" fontId="12" fillId="0" borderId="0" xfId="0" applyNumberFormat="1" applyFont="1" applyAlignment="1">
      <alignment horizontal="center" vertical="center"/>
    </xf>
    <xf numFmtId="44" fontId="12" fillId="0" borderId="0" xfId="0" applyNumberFormat="1" applyFont="1" applyAlignment="1">
      <alignment horizontal="center" vertical="center"/>
    </xf>
    <xf numFmtId="165" fontId="23" fillId="0" borderId="0" xfId="0" applyNumberFormat="1" applyFont="1"/>
    <xf numFmtId="0" fontId="15" fillId="3" borderId="1" xfId="0" applyFont="1" applyFill="1" applyBorder="1" applyAlignment="1">
      <alignment horizontal="center"/>
    </xf>
    <xf numFmtId="41" fontId="12" fillId="0" borderId="0" xfId="0" applyNumberFormat="1" applyFont="1"/>
    <xf numFmtId="9" fontId="16" fillId="11" borderId="12" xfId="0" applyNumberFormat="1" applyFont="1" applyFill="1" applyBorder="1" applyAlignment="1">
      <alignment horizontal="right" vertical="center"/>
    </xf>
    <xf numFmtId="0" fontId="18" fillId="10" borderId="20" xfId="0" applyFont="1" applyFill="1" applyBorder="1"/>
    <xf numFmtId="0" fontId="12" fillId="10" borderId="1" xfId="0" applyFont="1" applyFill="1" applyBorder="1" applyAlignment="1"/>
    <xf numFmtId="0" fontId="13" fillId="3" borderId="1" xfId="0" applyFont="1" applyFill="1" applyBorder="1" applyAlignment="1">
      <alignment horizontal="center"/>
    </xf>
    <xf numFmtId="0" fontId="13" fillId="3" borderId="1" xfId="0" applyFont="1" applyFill="1" applyBorder="1" applyAlignment="1"/>
    <xf numFmtId="165" fontId="6" fillId="3" borderId="1" xfId="0" applyNumberFormat="1" applyFont="1" applyFill="1" applyBorder="1" applyAlignment="1">
      <alignment horizontal="center" vertical="center"/>
    </xf>
    <xf numFmtId="0" fontId="18" fillId="0" borderId="5" xfId="0" applyFont="1" applyBorder="1"/>
    <xf numFmtId="0" fontId="18" fillId="0" borderId="6" xfId="0" applyFont="1" applyBorder="1"/>
    <xf numFmtId="0" fontId="18" fillId="0" borderId="7" xfId="0" applyFont="1" applyBorder="1"/>
    <xf numFmtId="0" fontId="18" fillId="0" borderId="0" xfId="0" applyFont="1" applyAlignment="1">
      <alignment horizontal="center"/>
    </xf>
    <xf numFmtId="41" fontId="12" fillId="3" borderId="1" xfId="0" applyNumberFormat="1" applyFont="1" applyFill="1" applyBorder="1"/>
    <xf numFmtId="166" fontId="12" fillId="3" borderId="1" xfId="0" applyNumberFormat="1" applyFont="1" applyFill="1" applyBorder="1"/>
    <xf numFmtId="0" fontId="1" fillId="0" borderId="0" xfId="0" applyFont="1" applyAlignment="1">
      <alignment wrapText="1"/>
    </xf>
    <xf numFmtId="41" fontId="1" fillId="0" borderId="0" xfId="0" applyNumberFormat="1" applyFont="1" applyAlignment="1">
      <alignment wrapText="1"/>
    </xf>
    <xf numFmtId="165" fontId="1" fillId="0" borderId="0" xfId="0" applyNumberFormat="1" applyFont="1" applyAlignment="1">
      <alignment wrapText="1"/>
    </xf>
    <xf numFmtId="41" fontId="1" fillId="0" borderId="0" xfId="0" applyNumberFormat="1" applyFont="1" applyAlignment="1">
      <alignment wrapText="1"/>
    </xf>
    <xf numFmtId="0" fontId="1" fillId="0" borderId="0" xfId="0" applyFont="1" applyAlignment="1">
      <alignment wrapText="1"/>
    </xf>
    <xf numFmtId="0" fontId="13" fillId="0" borderId="19" xfId="0" applyFont="1" applyBorder="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1" fillId="10" borderId="1" xfId="0" applyFont="1" applyFill="1" applyBorder="1" applyAlignment="1">
      <alignment horizontal="center"/>
    </xf>
    <xf numFmtId="0" fontId="26" fillId="3" borderId="8" xfId="0" applyFont="1" applyFill="1" applyBorder="1" applyAlignment="1">
      <alignment horizontal="center" vertical="center" wrapText="1"/>
    </xf>
    <xf numFmtId="165" fontId="4" fillId="0" borderId="0" xfId="0" applyNumberFormat="1" applyFont="1"/>
    <xf numFmtId="0" fontId="1" fillId="3" borderId="26" xfId="0" applyFont="1" applyFill="1" applyBorder="1" applyAlignment="1">
      <alignment horizontal="center"/>
    </xf>
    <xf numFmtId="165" fontId="1" fillId="3" borderId="1" xfId="0" applyNumberFormat="1" applyFont="1" applyFill="1" applyBorder="1"/>
    <xf numFmtId="165" fontId="9" fillId="3" borderId="1" xfId="0" applyNumberFormat="1" applyFont="1" applyFill="1" applyBorder="1"/>
    <xf numFmtId="0" fontId="17" fillId="0" borderId="27" xfId="0" applyFont="1" applyBorder="1" applyAlignment="1"/>
    <xf numFmtId="0" fontId="17" fillId="0" borderId="27" xfId="0" applyFont="1" applyBorder="1" applyAlignment="1">
      <alignment horizontal="center"/>
    </xf>
    <xf numFmtId="0" fontId="20" fillId="13" borderId="12" xfId="0" applyFont="1" applyFill="1" applyBorder="1" applyAlignment="1"/>
    <xf numFmtId="9" fontId="20" fillId="11" borderId="12" xfId="0" applyNumberFormat="1" applyFont="1" applyFill="1" applyBorder="1"/>
    <xf numFmtId="9" fontId="1" fillId="0" borderId="0" xfId="0" applyNumberFormat="1" applyFont="1"/>
    <xf numFmtId="0" fontId="28" fillId="0" borderId="12" xfId="0" applyFont="1" applyBorder="1" applyAlignment="1">
      <alignment horizontal="right"/>
    </xf>
    <xf numFmtId="9" fontId="28" fillId="0" borderId="12" xfId="0" applyNumberFormat="1" applyFont="1" applyBorder="1"/>
    <xf numFmtId="0" fontId="29" fillId="0" borderId="27" xfId="0" applyFont="1" applyBorder="1" applyAlignment="1"/>
    <xf numFmtId="9" fontId="29" fillId="11" borderId="8" xfId="0" applyNumberFormat="1" applyFont="1" applyFill="1" applyBorder="1"/>
    <xf numFmtId="167" fontId="29" fillId="11" borderId="8" xfId="0" applyNumberFormat="1" applyFont="1" applyFill="1" applyBorder="1"/>
    <xf numFmtId="0" fontId="30" fillId="0" borderId="27" xfId="0" applyFont="1" applyBorder="1" applyAlignment="1">
      <alignment horizontal="center"/>
    </xf>
    <xf numFmtId="0" fontId="31" fillId="0" borderId="12" xfId="0" applyFont="1" applyBorder="1" applyAlignment="1">
      <alignment horizontal="right"/>
    </xf>
    <xf numFmtId="9" fontId="31" fillId="0" borderId="12" xfId="0" applyNumberFormat="1" applyFont="1" applyBorder="1"/>
    <xf numFmtId="0" fontId="31" fillId="0" borderId="0" xfId="0" applyFont="1" applyAlignment="1">
      <alignment horizontal="right"/>
    </xf>
    <xf numFmtId="9" fontId="31" fillId="0" borderId="0" xfId="0" applyNumberFormat="1" applyFont="1"/>
    <xf numFmtId="0" fontId="33" fillId="0" borderId="0" xfId="0" applyFont="1"/>
    <xf numFmtId="0" fontId="33" fillId="0" borderId="28" xfId="0" applyFont="1" applyBorder="1"/>
    <xf numFmtId="0" fontId="17" fillId="0" borderId="29" xfId="0" applyFont="1" applyBorder="1" applyAlignment="1">
      <alignment horizontal="center" vertical="center"/>
    </xf>
    <xf numFmtId="0" fontId="17" fillId="0" borderId="19" xfId="0" applyFont="1" applyBorder="1" applyAlignment="1">
      <alignment horizontal="center" vertical="center" wrapText="1"/>
    </xf>
    <xf numFmtId="0" fontId="12" fillId="12" borderId="1" xfId="0" applyFont="1" applyFill="1" applyBorder="1" applyAlignment="1">
      <alignment horizontal="center"/>
    </xf>
    <xf numFmtId="0" fontId="17" fillId="0" borderId="29" xfId="0" applyFont="1" applyBorder="1" applyAlignment="1">
      <alignment horizontal="center" vertical="center" wrapText="1"/>
    </xf>
    <xf numFmtId="41" fontId="35" fillId="0" borderId="12" xfId="0" applyNumberFormat="1" applyFont="1" applyBorder="1" applyAlignment="1">
      <alignment horizontal="center"/>
    </xf>
    <xf numFmtId="41" fontId="35" fillId="11" borderId="12" xfId="0" applyNumberFormat="1" applyFont="1" applyFill="1" applyBorder="1" applyAlignment="1">
      <alignment horizontal="center"/>
    </xf>
    <xf numFmtId="41" fontId="36" fillId="11" borderId="12" xfId="0" applyNumberFormat="1" applyFont="1" applyFill="1" applyBorder="1"/>
    <xf numFmtId="42" fontId="35" fillId="0" borderId="14" xfId="0" applyNumberFormat="1" applyFont="1" applyBorder="1"/>
    <xf numFmtId="41" fontId="35" fillId="11" borderId="30" xfId="0" applyNumberFormat="1" applyFont="1" applyFill="1" applyBorder="1" applyAlignment="1">
      <alignment horizontal="center"/>
    </xf>
    <xf numFmtId="41" fontId="36" fillId="11" borderId="30" xfId="0" applyNumberFormat="1" applyFont="1" applyFill="1" applyBorder="1"/>
    <xf numFmtId="0" fontId="15" fillId="0" borderId="0" xfId="0" applyFont="1" applyAlignment="1">
      <alignment horizontal="left"/>
    </xf>
    <xf numFmtId="42" fontId="35" fillId="0" borderId="12" xfId="0" applyNumberFormat="1" applyFont="1" applyBorder="1"/>
    <xf numFmtId="0" fontId="15" fillId="0" borderId="0" xfId="0" applyFont="1" applyAlignment="1">
      <alignment horizontal="center"/>
    </xf>
    <xf numFmtId="0" fontId="1" fillId="0" borderId="0" xfId="0" applyFont="1"/>
    <xf numFmtId="0" fontId="37" fillId="0" borderId="0" xfId="0" applyFont="1"/>
    <xf numFmtId="0" fontId="35" fillId="0" borderId="0" xfId="0" applyFont="1"/>
    <xf numFmtId="41" fontId="1" fillId="0" borderId="0" xfId="0" applyNumberFormat="1" applyFont="1"/>
    <xf numFmtId="42" fontId="1" fillId="0" borderId="0" xfId="0" applyNumberFormat="1" applyFont="1"/>
    <xf numFmtId="0" fontId="37" fillId="0" borderId="0" xfId="0" applyFont="1" applyAlignment="1"/>
    <xf numFmtId="166" fontId="1" fillId="0" borderId="0" xfId="0" applyNumberFormat="1" applyFont="1"/>
    <xf numFmtId="0" fontId="1" fillId="0" borderId="0" xfId="0" applyFont="1" applyAlignment="1">
      <alignment horizontal="right"/>
    </xf>
    <xf numFmtId="166" fontId="1" fillId="0" borderId="0" xfId="0" applyNumberFormat="1" applyFont="1" applyAlignment="1">
      <alignment horizontal="right"/>
    </xf>
    <xf numFmtId="166" fontId="1" fillId="0" borderId="0" xfId="0" applyNumberFormat="1" applyFont="1" applyAlignment="1"/>
    <xf numFmtId="0" fontId="18" fillId="12" borderId="31" xfId="0" applyFont="1" applyFill="1" applyBorder="1" applyAlignment="1">
      <alignment wrapText="1"/>
    </xf>
    <xf numFmtId="0" fontId="18" fillId="12" borderId="31" xfId="0" applyFont="1" applyFill="1" applyBorder="1" applyAlignment="1">
      <alignment wrapText="1"/>
    </xf>
    <xf numFmtId="0" fontId="1" fillId="14" borderId="1" xfId="0" applyFont="1" applyFill="1" applyBorder="1"/>
    <xf numFmtId="41" fontId="16" fillId="0" borderId="12" xfId="0" applyNumberFormat="1" applyFont="1" applyBorder="1" applyAlignment="1">
      <alignment horizontal="center" vertical="center"/>
    </xf>
    <xf numFmtId="41" fontId="16" fillId="0" borderId="12" xfId="0" applyNumberFormat="1" applyFont="1" applyBorder="1"/>
    <xf numFmtId="42" fontId="17" fillId="6" borderId="12" xfId="0" applyNumberFormat="1" applyFont="1" applyFill="1" applyBorder="1"/>
    <xf numFmtId="42" fontId="17" fillId="13" borderId="12" xfId="0" applyNumberFormat="1" applyFont="1" applyFill="1" applyBorder="1" applyAlignment="1">
      <alignment horizontal="left"/>
    </xf>
    <xf numFmtId="42" fontId="17" fillId="0" borderId="12" xfId="0" applyNumberFormat="1" applyFont="1" applyBorder="1"/>
    <xf numFmtId="42" fontId="17" fillId="13" borderId="12" xfId="0" applyNumberFormat="1" applyFont="1" applyFill="1" applyBorder="1" applyAlignment="1">
      <alignment horizontal="left"/>
    </xf>
    <xf numFmtId="41" fontId="17" fillId="0" borderId="12" xfId="0" applyNumberFormat="1" applyFont="1" applyBorder="1"/>
    <xf numFmtId="41" fontId="17" fillId="6" borderId="12" xfId="0" applyNumberFormat="1" applyFont="1" applyFill="1" applyBorder="1"/>
    <xf numFmtId="0" fontId="17" fillId="12" borderId="12" xfId="0" applyFont="1" applyFill="1" applyBorder="1" applyAlignment="1">
      <alignment horizontal="left"/>
    </xf>
    <xf numFmtId="42" fontId="17" fillId="12" borderId="12" xfId="0" applyNumberFormat="1" applyFont="1" applyFill="1" applyBorder="1"/>
    <xf numFmtId="0" fontId="17" fillId="0" borderId="12" xfId="0" applyFont="1" applyBorder="1" applyAlignment="1">
      <alignment horizontal="left"/>
    </xf>
    <xf numFmtId="9" fontId="17" fillId="0" borderId="12" xfId="0" applyNumberFormat="1" applyFont="1" applyBorder="1"/>
    <xf numFmtId="9" fontId="17" fillId="6" borderId="12" xfId="0" applyNumberFormat="1" applyFont="1" applyFill="1" applyBorder="1"/>
    <xf numFmtId="0" fontId="16" fillId="0" borderId="12" xfId="0" applyFont="1" applyBorder="1" applyAlignment="1">
      <alignment horizontal="center"/>
    </xf>
    <xf numFmtId="41" fontId="16" fillId="0" borderId="12" xfId="0" applyNumberFormat="1" applyFont="1" applyBorder="1" applyAlignment="1">
      <alignment horizontal="left"/>
    </xf>
    <xf numFmtId="0" fontId="16" fillId="13" borderId="12" xfId="0" applyFont="1" applyFill="1" applyBorder="1" applyAlignment="1">
      <alignment horizontal="center"/>
    </xf>
    <xf numFmtId="41" fontId="16" fillId="13" borderId="12" xfId="0" applyNumberFormat="1" applyFont="1" applyFill="1" applyBorder="1" applyAlignment="1">
      <alignment horizontal="center"/>
    </xf>
    <xf numFmtId="41" fontId="16" fillId="0" borderId="12" xfId="0" applyNumberFormat="1" applyFont="1" applyBorder="1" applyAlignment="1">
      <alignment horizontal="center"/>
    </xf>
    <xf numFmtId="0" fontId="16" fillId="0" borderId="12" xfId="0" applyFont="1" applyBorder="1" applyAlignment="1">
      <alignment horizontal="center"/>
    </xf>
    <xf numFmtId="42" fontId="16" fillId="0" borderId="12" xfId="0" applyNumberFormat="1" applyFont="1" applyBorder="1"/>
    <xf numFmtId="0" fontId="38" fillId="0" borderId="0" xfId="0" applyFont="1"/>
    <xf numFmtId="9" fontId="11" fillId="0" borderId="0" xfId="0" applyNumberFormat="1" applyFont="1"/>
    <xf numFmtId="41" fontId="16" fillId="0" borderId="12" xfId="0" applyNumberFormat="1" applyFont="1" applyBorder="1" applyAlignment="1">
      <alignment horizontal="center"/>
    </xf>
    <xf numFmtId="165" fontId="16" fillId="0" borderId="12" xfId="0" applyNumberFormat="1" applyFont="1" applyBorder="1"/>
    <xf numFmtId="0" fontId="17" fillId="13" borderId="12" xfId="0" applyFont="1" applyFill="1" applyBorder="1" applyAlignment="1">
      <alignment horizontal="left"/>
    </xf>
    <xf numFmtId="41" fontId="17" fillId="0" borderId="12" xfId="0" applyNumberFormat="1" applyFont="1" applyBorder="1" applyAlignment="1">
      <alignment horizontal="left"/>
    </xf>
    <xf numFmtId="0" fontId="17" fillId="6" borderId="36" xfId="0" applyFont="1" applyFill="1" applyBorder="1" applyAlignment="1"/>
    <xf numFmtId="0" fontId="17" fillId="6" borderId="37" xfId="0" applyFont="1" applyFill="1" applyBorder="1"/>
    <xf numFmtId="0" fontId="17" fillId="6" borderId="38" xfId="0" applyFont="1" applyFill="1" applyBorder="1"/>
    <xf numFmtId="1" fontId="16" fillId="13" borderId="12" xfId="0" applyNumberFormat="1" applyFont="1" applyFill="1" applyBorder="1" applyAlignment="1">
      <alignment horizontal="center"/>
    </xf>
    <xf numFmtId="0" fontId="39" fillId="12" borderId="31" xfId="0" applyFont="1" applyFill="1" applyBorder="1" applyAlignment="1">
      <alignment wrapText="1"/>
    </xf>
    <xf numFmtId="0" fontId="18" fillId="12" borderId="31" xfId="0" applyFont="1" applyFill="1" applyBorder="1" applyAlignment="1">
      <alignment horizontal="center" wrapText="1"/>
    </xf>
    <xf numFmtId="0" fontId="39" fillId="12" borderId="31" xfId="0" applyFont="1" applyFill="1" applyBorder="1" applyAlignment="1">
      <alignment horizontal="center" wrapText="1"/>
    </xf>
    <xf numFmtId="0" fontId="35" fillId="0" borderId="12" xfId="0" applyFont="1" applyBorder="1" applyAlignment="1">
      <alignment horizontal="center"/>
    </xf>
    <xf numFmtId="41" fontId="35" fillId="0" borderId="12" xfId="0" applyNumberFormat="1" applyFont="1" applyBorder="1"/>
    <xf numFmtId="0" fontId="30" fillId="0" borderId="12" xfId="0" applyFont="1" applyBorder="1" applyAlignment="1">
      <alignment horizontal="left"/>
    </xf>
    <xf numFmtId="42" fontId="30" fillId="0" borderId="12" xfId="0" applyNumberFormat="1" applyFont="1" applyBorder="1"/>
    <xf numFmtId="41" fontId="35" fillId="11" borderId="12" xfId="0" applyNumberFormat="1" applyFont="1" applyFill="1" applyBorder="1"/>
    <xf numFmtId="0" fontId="30" fillId="13" borderId="12" xfId="0" applyFont="1" applyFill="1" applyBorder="1" applyAlignment="1">
      <alignment horizontal="left"/>
    </xf>
    <xf numFmtId="42" fontId="30" fillId="13" borderId="12" xfId="0" applyNumberFormat="1" applyFont="1" applyFill="1" applyBorder="1"/>
    <xf numFmtId="42" fontId="30" fillId="6" borderId="12" xfId="0" applyNumberFormat="1" applyFont="1" applyFill="1" applyBorder="1"/>
    <xf numFmtId="41" fontId="30" fillId="0" borderId="12" xfId="0" applyNumberFormat="1" applyFont="1" applyBorder="1"/>
    <xf numFmtId="0" fontId="1" fillId="0" borderId="13" xfId="0" applyFont="1" applyBorder="1"/>
    <xf numFmtId="0" fontId="1" fillId="0" borderId="13" xfId="0" applyFont="1" applyBorder="1" applyAlignment="1"/>
    <xf numFmtId="0" fontId="1" fillId="0" borderId="0" xfId="0" applyFont="1" applyAlignment="1"/>
    <xf numFmtId="0" fontId="35" fillId="0" borderId="14" xfId="0" applyFont="1" applyBorder="1" applyAlignment="1">
      <alignment horizontal="center"/>
    </xf>
    <xf numFmtId="0" fontId="17" fillId="0" borderId="27" xfId="0" applyFont="1" applyBorder="1" applyAlignment="1">
      <alignment horizontal="left"/>
    </xf>
    <xf numFmtId="165" fontId="35" fillId="0" borderId="27" xfId="0" applyNumberFormat="1" applyFont="1" applyBorder="1"/>
    <xf numFmtId="10" fontId="35" fillId="0" borderId="12" xfId="0" applyNumberFormat="1" applyFont="1" applyBorder="1"/>
    <xf numFmtId="166" fontId="35" fillId="0" borderId="12" xfId="0" applyNumberFormat="1" applyFont="1" applyBorder="1"/>
    <xf numFmtId="6" fontId="35" fillId="0" borderId="12" xfId="0" applyNumberFormat="1" applyFont="1" applyBorder="1"/>
    <xf numFmtId="0" fontId="30" fillId="0" borderId="12" xfId="0" applyFont="1" applyBorder="1" applyAlignment="1">
      <alignment horizontal="left"/>
    </xf>
    <xf numFmtId="0" fontId="30" fillId="0" borderId="12" xfId="0" applyFont="1" applyBorder="1" applyAlignment="1">
      <alignment horizontal="center"/>
    </xf>
    <xf numFmtId="0" fontId="35" fillId="0" borderId="12" xfId="0" applyFont="1" applyBorder="1" applyAlignment="1">
      <alignment horizontal="left"/>
    </xf>
    <xf numFmtId="41" fontId="35" fillId="0" borderId="12" xfId="0" applyNumberFormat="1" applyFont="1" applyBorder="1" applyAlignment="1">
      <alignment horizontal="right"/>
    </xf>
    <xf numFmtId="166" fontId="35" fillId="6" borderId="12" xfId="0" applyNumberFormat="1" applyFont="1" applyFill="1" applyBorder="1" applyAlignment="1">
      <alignment horizontal="right"/>
    </xf>
    <xf numFmtId="42" fontId="35" fillId="0" borderId="12" xfId="0" applyNumberFormat="1" applyFont="1" applyBorder="1" applyAlignment="1">
      <alignment horizontal="right"/>
    </xf>
    <xf numFmtId="9" fontId="35" fillId="0" borderId="12" xfId="0" applyNumberFormat="1" applyFont="1" applyBorder="1"/>
    <xf numFmtId="166" fontId="35" fillId="0" borderId="12" xfId="0" applyNumberFormat="1" applyFont="1" applyBorder="1" applyAlignment="1">
      <alignment horizontal="right"/>
    </xf>
    <xf numFmtId="0" fontId="30" fillId="0" borderId="27" xfId="0" applyFont="1" applyBorder="1" applyAlignment="1">
      <alignment horizontal="left"/>
    </xf>
    <xf numFmtId="41" fontId="35" fillId="0" borderId="27" xfId="0" applyNumberFormat="1" applyFont="1" applyBorder="1"/>
    <xf numFmtId="0" fontId="30" fillId="0" borderId="12" xfId="0" applyFont="1" applyBorder="1"/>
    <xf numFmtId="0" fontId="16" fillId="0" borderId="12" xfId="0" applyFont="1" applyBorder="1" applyAlignment="1">
      <alignment horizontal="left"/>
    </xf>
    <xf numFmtId="0" fontId="35" fillId="0" borderId="12" xfId="0" applyFont="1" applyBorder="1" applyAlignment="1">
      <alignment horizontal="right"/>
    </xf>
    <xf numFmtId="41" fontId="35" fillId="6" borderId="12" xfId="0" applyNumberFormat="1" applyFont="1" applyFill="1" applyBorder="1" applyAlignment="1">
      <alignment horizontal="right"/>
    </xf>
    <xf numFmtId="0" fontId="1" fillId="0" borderId="0" xfId="0" applyFont="1" applyAlignment="1">
      <alignment horizontal="center"/>
    </xf>
    <xf numFmtId="0" fontId="0" fillId="0" borderId="0" xfId="0" applyFont="1" applyAlignment="1"/>
    <xf numFmtId="0" fontId="1" fillId="0" borderId="0" xfId="0" applyFont="1" applyAlignment="1">
      <alignment horizontal="center" wrapText="1"/>
    </xf>
    <xf numFmtId="0" fontId="45" fillId="0" borderId="0" xfId="0" applyFont="1" applyAlignment="1">
      <alignment horizontal="center" wrapText="1"/>
    </xf>
    <xf numFmtId="0" fontId="2" fillId="0" borderId="0" xfId="0" applyFont="1" applyAlignment="1">
      <alignment horizontal="center"/>
    </xf>
    <xf numFmtId="0" fontId="3" fillId="0" borderId="0" xfId="0" applyFont="1" applyAlignment="1">
      <alignment horizontal="center"/>
    </xf>
    <xf numFmtId="0" fontId="7" fillId="0" borderId="0" xfId="0" applyFont="1" applyAlignment="1">
      <alignment horizontal="center" wrapText="1"/>
    </xf>
    <xf numFmtId="0" fontId="8" fillId="0" borderId="0" xfId="0" applyFont="1" applyAlignment="1">
      <alignment horizontal="center"/>
    </xf>
    <xf numFmtId="0" fontId="5" fillId="8" borderId="2" xfId="0" applyFont="1" applyFill="1" applyBorder="1" applyAlignment="1">
      <alignment horizontal="center"/>
    </xf>
    <xf numFmtId="0" fontId="14" fillId="0" borderId="3" xfId="0" applyFont="1" applyBorder="1"/>
    <xf numFmtId="0" fontId="14" fillId="0" borderId="4" xfId="0" applyFont="1" applyBorder="1"/>
    <xf numFmtId="0" fontId="10" fillId="0" borderId="0" xfId="0" applyFont="1" applyAlignment="1">
      <alignment horizontal="center"/>
    </xf>
    <xf numFmtId="0" fontId="46" fillId="0" borderId="0" xfId="0" applyFont="1" applyAlignment="1">
      <alignment horizontal="center"/>
    </xf>
    <xf numFmtId="41" fontId="17" fillId="0" borderId="14" xfId="0" applyNumberFormat="1" applyFont="1" applyBorder="1" applyAlignment="1">
      <alignment horizontal="left"/>
    </xf>
    <xf numFmtId="0" fontId="14" fillId="0" borderId="15" xfId="0" applyFont="1" applyBorder="1"/>
    <xf numFmtId="0" fontId="14" fillId="0" borderId="16" xfId="0" applyFont="1" applyBorder="1"/>
    <xf numFmtId="0" fontId="12" fillId="3" borderId="17" xfId="0" applyFont="1" applyFill="1" applyBorder="1" applyAlignment="1">
      <alignment horizontal="left"/>
    </xf>
    <xf numFmtId="0" fontId="14" fillId="0" borderId="18" xfId="0" applyFont="1" applyBorder="1"/>
    <xf numFmtId="41" fontId="16" fillId="0" borderId="14" xfId="0" applyNumberFormat="1" applyFont="1" applyBorder="1" applyAlignment="1">
      <alignment horizontal="center"/>
    </xf>
    <xf numFmtId="0" fontId="18" fillId="10" borderId="5" xfId="0" applyFont="1" applyFill="1" applyBorder="1" applyAlignment="1">
      <alignment horizontal="center"/>
    </xf>
    <xf numFmtId="0" fontId="14" fillId="0" borderId="6" xfId="0" applyFont="1" applyBorder="1"/>
    <xf numFmtId="0" fontId="14" fillId="0" borderId="7" xfId="0" applyFont="1" applyBorder="1"/>
    <xf numFmtId="0" fontId="13" fillId="7" borderId="9" xfId="0" applyFont="1" applyFill="1" applyBorder="1" applyAlignment="1">
      <alignment horizontal="center"/>
    </xf>
    <xf numFmtId="0" fontId="14" fillId="0" borderId="10" xfId="0" applyFont="1" applyBorder="1"/>
    <xf numFmtId="0" fontId="14" fillId="0" borderId="11" xfId="0" applyFont="1" applyBorder="1"/>
    <xf numFmtId="0" fontId="12" fillId="0" borderId="13" xfId="0" applyFont="1" applyBorder="1" applyAlignment="1">
      <alignment horizontal="center"/>
    </xf>
    <xf numFmtId="0" fontId="14" fillId="0" borderId="13" xfId="0" applyFont="1" applyBorder="1"/>
    <xf numFmtId="0" fontId="17" fillId="3" borderId="9" xfId="0" applyFont="1" applyFill="1" applyBorder="1" applyAlignment="1">
      <alignment horizontal="center" vertical="center" wrapText="1"/>
    </xf>
    <xf numFmtId="0" fontId="13" fillId="3" borderId="9" xfId="0" applyFont="1" applyFill="1" applyBorder="1" applyAlignment="1">
      <alignment horizontal="center"/>
    </xf>
    <xf numFmtId="0" fontId="21" fillId="10" borderId="5" xfId="0" applyFont="1" applyFill="1" applyBorder="1" applyAlignment="1">
      <alignment horizontal="center"/>
    </xf>
    <xf numFmtId="0" fontId="9" fillId="7" borderId="9" xfId="0" applyFont="1" applyFill="1" applyBorder="1" applyAlignment="1">
      <alignment horizontal="center"/>
    </xf>
    <xf numFmtId="0" fontId="15" fillId="3" borderId="9" xfId="0" applyFont="1" applyFill="1" applyBorder="1" applyAlignment="1">
      <alignment horizontal="center"/>
    </xf>
    <xf numFmtId="0" fontId="24" fillId="7" borderId="9" xfId="0" applyFont="1" applyFill="1" applyBorder="1" applyAlignment="1">
      <alignment horizontal="center"/>
    </xf>
    <xf numFmtId="0" fontId="15" fillId="0" borderId="19" xfId="0" applyFont="1" applyBorder="1" applyAlignment="1">
      <alignment horizontal="center"/>
    </xf>
    <xf numFmtId="0" fontId="18" fillId="10" borderId="21" xfId="0" applyFont="1" applyFill="1" applyBorder="1" applyAlignment="1">
      <alignment horizontal="center"/>
    </xf>
    <xf numFmtId="0" fontId="14" fillId="0" borderId="22" xfId="0" applyFont="1" applyBorder="1"/>
    <xf numFmtId="0" fontId="25" fillId="3" borderId="9" xfId="0" applyFont="1" applyFill="1" applyBorder="1" applyAlignment="1">
      <alignment horizontal="center" vertical="center" wrapText="1"/>
    </xf>
    <xf numFmtId="0" fontId="12" fillId="3" borderId="23" xfId="0" applyFont="1" applyFill="1" applyBorder="1" applyAlignment="1">
      <alignment horizontal="center"/>
    </xf>
    <xf numFmtId="0" fontId="14" fillId="0" borderId="24" xfId="0" applyFont="1" applyBorder="1"/>
    <xf numFmtId="0" fontId="14" fillId="0" borderId="25" xfId="0" applyFont="1" applyBorder="1"/>
    <xf numFmtId="0" fontId="15" fillId="7" borderId="9" xfId="0" applyFont="1" applyFill="1" applyBorder="1" applyAlignment="1">
      <alignment horizontal="center"/>
    </xf>
    <xf numFmtId="0" fontId="18" fillId="0" borderId="5" xfId="0" applyFont="1" applyBorder="1" applyAlignment="1">
      <alignment horizontal="center"/>
    </xf>
    <xf numFmtId="0" fontId="24" fillId="3" borderId="9" xfId="0" applyFont="1" applyFill="1" applyBorder="1" applyAlignment="1">
      <alignment horizontal="center"/>
    </xf>
    <xf numFmtId="0" fontId="6" fillId="0" borderId="0" xfId="0" applyFont="1" applyAlignment="1">
      <alignment horizontal="center" wrapText="1"/>
    </xf>
    <xf numFmtId="0" fontId="13" fillId="0" borderId="19" xfId="0" applyFont="1" applyBorder="1" applyAlignment="1">
      <alignment horizontal="center"/>
    </xf>
    <xf numFmtId="0" fontId="32" fillId="0" borderId="0" xfId="0" applyFont="1" applyAlignment="1">
      <alignment horizontal="center"/>
    </xf>
    <xf numFmtId="0" fontId="14" fillId="0" borderId="28" xfId="0" applyFont="1" applyBorder="1"/>
    <xf numFmtId="0" fontId="34" fillId="12" borderId="5" xfId="0" applyFont="1" applyFill="1" applyBorder="1" applyAlignment="1">
      <alignment horizontal="left" wrapText="1"/>
    </xf>
    <xf numFmtId="0" fontId="18" fillId="12" borderId="5" xfId="0" applyFont="1" applyFill="1" applyBorder="1" applyAlignment="1">
      <alignment horizontal="center" wrapText="1"/>
    </xf>
    <xf numFmtId="0" fontId="27" fillId="12" borderId="5" xfId="0" applyFont="1" applyFill="1" applyBorder="1" applyAlignment="1">
      <alignment horizontal="center" wrapText="1"/>
    </xf>
    <xf numFmtId="0" fontId="33" fillId="0" borderId="0" xfId="0" applyFont="1" applyAlignment="1">
      <alignment horizontal="center"/>
    </xf>
    <xf numFmtId="0" fontId="47" fillId="15" borderId="0" xfId="0" applyFont="1" applyFill="1" applyAlignment="1">
      <alignment horizontal="center" vertical="center"/>
    </xf>
    <xf numFmtId="0" fontId="48" fillId="15" borderId="0" xfId="0" applyFont="1" applyFill="1" applyAlignment="1">
      <alignment vertical="center"/>
    </xf>
    <xf numFmtId="0" fontId="9" fillId="0" borderId="0" xfId="0" applyFont="1" applyAlignment="1">
      <alignment horizontal="center"/>
    </xf>
    <xf numFmtId="0" fontId="11" fillId="6" borderId="2" xfId="0" applyFont="1" applyFill="1" applyBorder="1" applyAlignment="1">
      <alignment horizontal="left"/>
    </xf>
    <xf numFmtId="166" fontId="11" fillId="6" borderId="2" xfId="0" applyNumberFormat="1" applyFont="1" applyFill="1" applyBorder="1" applyAlignment="1">
      <alignment horizontal="left"/>
    </xf>
    <xf numFmtId="0" fontId="18" fillId="6" borderId="32" xfId="0" applyFont="1" applyFill="1" applyBorder="1" applyAlignment="1">
      <alignment horizontal="left"/>
    </xf>
    <xf numFmtId="0" fontId="14" fillId="0" borderId="33" xfId="0" applyFont="1" applyBorder="1"/>
    <xf numFmtId="0" fontId="14" fillId="0" borderId="34" xfId="0" applyFont="1" applyBorder="1"/>
    <xf numFmtId="0" fontId="17" fillId="6" borderId="14" xfId="0" applyFont="1" applyFill="1" applyBorder="1" applyAlignment="1">
      <alignment horizontal="left"/>
    </xf>
    <xf numFmtId="0" fontId="14" fillId="0" borderId="35" xfId="0" applyFont="1" applyBorder="1"/>
    <xf numFmtId="41" fontId="17" fillId="6" borderId="14" xfId="0" applyNumberFormat="1" applyFont="1" applyFill="1" applyBorder="1" applyAlignment="1">
      <alignment horizontal="left"/>
    </xf>
    <xf numFmtId="0" fontId="26" fillId="6" borderId="14" xfId="0" applyFont="1" applyFill="1" applyBorder="1" applyAlignment="1">
      <alignment horizontal="left"/>
    </xf>
    <xf numFmtId="0" fontId="25" fillId="6" borderId="14" xfId="0" applyFont="1" applyFill="1" applyBorder="1" applyAlignment="1">
      <alignment horizontal="left"/>
    </xf>
    <xf numFmtId="0" fontId="16" fillId="6" borderId="14" xfId="0" applyFont="1" applyFill="1" applyBorder="1" applyAlignment="1">
      <alignment horizontal="left"/>
    </xf>
    <xf numFmtId="0" fontId="34" fillId="6" borderId="5" xfId="0" applyFont="1" applyFill="1" applyBorder="1" applyAlignment="1">
      <alignment horizontal="center" wrapText="1"/>
    </xf>
    <xf numFmtId="0" fontId="30" fillId="6" borderId="14" xfId="0" applyFont="1" applyFill="1" applyBorder="1" applyAlignment="1">
      <alignment horizontal="left"/>
    </xf>
    <xf numFmtId="0" fontId="1" fillId="6" borderId="23" xfId="0" applyFont="1" applyFill="1" applyBorder="1" applyAlignment="1">
      <alignment horizontal="left"/>
    </xf>
  </cellXfs>
  <cellStyles count="1">
    <cellStyle name="Normal" xfId="0" builtinId="0"/>
  </cellStyles>
  <dxfs count="319">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BDD6EE"/>
        <name val="Cambria"/>
      </font>
      <fill>
        <patternFill patternType="none"/>
      </fill>
    </dxf>
    <dxf>
      <font>
        <color rgb="FFBDD6EE"/>
        <name val="Cambria"/>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9C0006"/>
      </font>
      <fill>
        <patternFill patternType="solid">
          <fgColor rgb="FFFFC7CE"/>
          <bgColor rgb="FFFFC7CE"/>
        </patternFill>
      </fill>
    </dxf>
    <dxf>
      <font>
        <color rgb="FF9C0006"/>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FC7CE"/>
          <bgColor rgb="FFFFC7CE"/>
        </patternFill>
      </fill>
    </dxf>
    <dxf>
      <font>
        <color rgb="FF006100"/>
      </font>
      <fill>
        <patternFill patternType="solid">
          <fgColor rgb="FFC6EFCE"/>
          <bgColor rgb="FFC6EF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comments6.xml.rels><?xml version="1.0" encoding="UTF-8" standalone="yes"?>
<Relationships xmlns="http://schemas.openxmlformats.org/package/2006/relationships"><Relationship Id="rId1" Type="http://customschemas.google.com/relationships/workbookmetadata" Target="commentsmeta5"/></Relationships>
</file>

<file path=xl/_rels/comments7.xml.rels><?xml version="1.0" encoding="UTF-8" standalone="yes"?>
<Relationships xmlns="http://schemas.openxmlformats.org/package/2006/relationships"><Relationship Id="rId1" Type="http://customschemas.google.com/relationships/workbookmetadata" Target="commentsmeta6"/></Relationships>
</file>

<file path=xl/_rels/comments8.xml.rels><?xml version="1.0" encoding="UTF-8" standalone="yes"?>
<Relationships xmlns="http://schemas.openxmlformats.org/package/2006/relationships"><Relationship Id="rId1" Type="http://customschemas.google.com/relationships/workbookmetadata" Target="commentsmeta7"/></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800" b="1" i="0">
                <a:solidFill>
                  <a:schemeClr val="dk1"/>
                </a:solidFill>
                <a:latin typeface="+mn-lt"/>
              </a:defRPr>
            </a:pPr>
            <a:r>
              <a:rPr lang="ar-EG" sz="1800" b="1" i="0">
                <a:solidFill>
                  <a:schemeClr val="dk1"/>
                </a:solidFill>
                <a:latin typeface="+mn-lt"/>
              </a:rPr>
              <a:t>المبيعات</a:t>
            </a:r>
          </a:p>
        </c:rich>
      </c:tx>
      <c:overlay val="0"/>
    </c:title>
    <c:autoTitleDeleted val="0"/>
    <c:plotArea>
      <c:layout/>
      <c:barChart>
        <c:barDir val="col"/>
        <c:grouping val="clustered"/>
        <c:varyColors val="1"/>
        <c:ser>
          <c:idx val="0"/>
          <c:order val="0"/>
          <c:tx>
            <c:v>المبيعات</c:v>
          </c:tx>
          <c:spPr>
            <a:solidFill>
              <a:srgbClr val="ED7D31"/>
            </a:solidFill>
            <a:ln cmpd="sng">
              <a:solidFill>
                <a:srgbClr val="000000"/>
              </a:solidFill>
            </a:ln>
          </c:spPr>
          <c:invertIfNegative val="1"/>
          <c:dLbls>
            <c:spPr>
              <a:noFill/>
              <a:ln>
                <a:noFill/>
              </a:ln>
              <a:effectLst/>
            </c:spPr>
            <c:txPr>
              <a:bodyPr/>
              <a:lstStyle/>
              <a:p>
                <a:pPr lvl="0">
                  <a:defRPr sz="9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المبيعات!$G$4:$G$6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3E10-480D-9570-728EAED1D932}"/>
            </c:ext>
          </c:extLst>
        </c:ser>
        <c:ser>
          <c:idx val="1"/>
          <c:order val="1"/>
          <c:tx>
            <c:v>تكلفة البضاعة المباعة</c:v>
          </c:tx>
          <c:spPr>
            <a:solidFill>
              <a:srgbClr val="FFC000"/>
            </a:solidFill>
            <a:ln cmpd="sng">
              <a:solidFill>
                <a:srgbClr val="000000"/>
              </a:solidFill>
            </a:ln>
          </c:spPr>
          <c:invertIfNegative val="1"/>
          <c:dLbls>
            <c:spPr>
              <a:noFill/>
              <a:ln>
                <a:noFill/>
              </a:ln>
              <a:effectLst/>
            </c:spPr>
            <c:txPr>
              <a:bodyPr/>
              <a:lstStyle/>
              <a:p>
                <a:pPr lvl="0">
                  <a:defRPr sz="9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المبيعات!$H$4:$H$6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1-3E10-480D-9570-728EAED1D932}"/>
            </c:ext>
          </c:extLst>
        </c:ser>
        <c:ser>
          <c:idx val="2"/>
          <c:order val="2"/>
          <c:tx>
            <c:v> هامش الربح </c:v>
          </c:tx>
          <c:spPr>
            <a:solidFill>
              <a:srgbClr val="70AD47"/>
            </a:solidFill>
            <a:ln cmpd="sng">
              <a:solidFill>
                <a:srgbClr val="000000"/>
              </a:solidFill>
            </a:ln>
          </c:spPr>
          <c:invertIfNegative val="1"/>
          <c:dLbls>
            <c:spPr>
              <a:noFill/>
              <a:ln>
                <a:noFill/>
              </a:ln>
              <a:effectLst/>
            </c:spPr>
            <c:txPr>
              <a:bodyPr/>
              <a:lstStyle/>
              <a:p>
                <a:pPr lvl="0">
                  <a:defRPr sz="10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المبيعات!$I$4:$I$6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2-3E10-480D-9570-728EAED1D932}"/>
            </c:ext>
          </c:extLst>
        </c:ser>
        <c:dLbls>
          <c:showLegendKey val="0"/>
          <c:showVal val="0"/>
          <c:showCatName val="0"/>
          <c:showSerName val="0"/>
          <c:showPercent val="0"/>
          <c:showBubbleSize val="0"/>
        </c:dLbls>
        <c:gapWidth val="150"/>
        <c:axId val="86143311"/>
        <c:axId val="2089941977"/>
      </c:barChart>
      <c:catAx>
        <c:axId val="86143311"/>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2089941977"/>
        <c:crosses val="autoZero"/>
        <c:auto val="1"/>
        <c:lblAlgn val="ctr"/>
        <c:lblOffset val="100"/>
        <c:noMultiLvlLbl val="1"/>
      </c:catAx>
      <c:valAx>
        <c:axId val="2089941977"/>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b="0">
                <a:solidFill>
                  <a:srgbClr val="000000"/>
                </a:solidFill>
                <a:latin typeface="+mn-lt"/>
              </a:defRPr>
            </a:pPr>
            <a:endParaRPr lang="en-US"/>
          </a:p>
        </c:txPr>
        <c:crossAx val="86143311"/>
        <c:crosses val="autoZero"/>
        <c:crossBetween val="between"/>
      </c:valAx>
    </c:plotArea>
    <c:legend>
      <c:legendPos val="b"/>
      <c:overlay val="0"/>
      <c:txPr>
        <a:bodyPr/>
        <a:lstStyle/>
        <a:p>
          <a:pPr lvl="0">
            <a:defRPr sz="1200" b="0" i="0">
              <a:solidFill>
                <a:schemeClr val="dk1"/>
              </a:solidFill>
              <a:latin typeface="+mn-lt"/>
            </a:defRPr>
          </a:pPr>
          <a:endParaRPr lang="en-US"/>
        </a:p>
      </c:txPr>
    </c:legend>
    <c:plotVisOnly val="1"/>
    <c:dispBlanksAs val="zero"/>
    <c:showDLblsOverMax val="1"/>
  </c:chart>
  <c:spPr>
    <a:solidFill>
      <a:schemeClr val="lt1"/>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400" b="0" i="0">
                <a:solidFill>
                  <a:srgbClr val="757575"/>
                </a:solidFill>
                <a:latin typeface="+mn-lt"/>
              </a:defRPr>
            </a:pPr>
            <a:r>
              <a:rPr lang="ar-EG" sz="1400" b="0" i="0">
                <a:solidFill>
                  <a:srgbClr val="757575"/>
                </a:solidFill>
                <a:latin typeface="+mn-lt"/>
              </a:rPr>
              <a:t>الموظفين</a:t>
            </a:r>
          </a:p>
        </c:rich>
      </c:tx>
      <c:overlay val="0"/>
    </c:title>
    <c:autoTitleDeleted val="0"/>
    <c:plotArea>
      <c:layout>
        <c:manualLayout>
          <c:xMode val="edge"/>
          <c:yMode val="edge"/>
          <c:x val="0.16289764851057517"/>
          <c:y val="0.20823438418634962"/>
          <c:w val="0.75658330778128213"/>
          <c:h val="0.50204620529059896"/>
        </c:manualLayout>
      </c:layout>
      <c:barChart>
        <c:barDir val="col"/>
        <c:grouping val="clustered"/>
        <c:varyColors val="1"/>
        <c:ser>
          <c:idx val="0"/>
          <c:order val="0"/>
          <c:tx>
            <c:v>رواتب الموظفين</c:v>
          </c:tx>
          <c:spPr>
            <a:solidFill>
              <a:srgbClr val="5B9BD5"/>
            </a:solidFill>
            <a:ln cmpd="sng">
              <a:solidFill>
                <a:srgbClr val="000000"/>
              </a:solidFill>
            </a:ln>
          </c:spPr>
          <c:invertIfNegative val="1"/>
          <c:cat>
            <c:strRef>
              <c:f>الرواتب!$J$5:$J$7</c:f>
              <c:strCache>
                <c:ptCount val="3"/>
                <c:pt idx="0">
                  <c:v>السنة 1</c:v>
                </c:pt>
                <c:pt idx="1">
                  <c:v>السنة 2</c:v>
                </c:pt>
                <c:pt idx="2">
                  <c:v>السنة 3</c:v>
                </c:pt>
              </c:strCache>
            </c:strRef>
          </c:cat>
          <c:val>
            <c:numRef>
              <c:f>الرواتب!$K$5:$K$7</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5E49-4969-82E9-FAE8E0B4E0ED}"/>
            </c:ext>
          </c:extLst>
        </c:ser>
        <c:dLbls>
          <c:showLegendKey val="0"/>
          <c:showVal val="0"/>
          <c:showCatName val="0"/>
          <c:showSerName val="0"/>
          <c:showPercent val="0"/>
          <c:showBubbleSize val="0"/>
        </c:dLbls>
        <c:gapWidth val="150"/>
        <c:axId val="808482601"/>
        <c:axId val="2061163037"/>
      </c:barChart>
      <c:lineChart>
        <c:grouping val="standard"/>
        <c:varyColors val="0"/>
        <c:ser>
          <c:idx val="1"/>
          <c:order val="1"/>
          <c:tx>
            <c:v>عدد الموظفين</c:v>
          </c:tx>
          <c:spPr>
            <a:ln w="28575" cmpd="sng">
              <a:solidFill>
                <a:schemeClr val="accent2"/>
              </a:solidFill>
            </a:ln>
          </c:spPr>
          <c:marker>
            <c:symbol val="none"/>
          </c:marker>
          <c:cat>
            <c:strRef>
              <c:f>الرواتب!$J$5:$J$7</c:f>
              <c:strCache>
                <c:ptCount val="3"/>
                <c:pt idx="0">
                  <c:v>السنة 1</c:v>
                </c:pt>
                <c:pt idx="1">
                  <c:v>السنة 2</c:v>
                </c:pt>
                <c:pt idx="2">
                  <c:v>السنة 3</c:v>
                </c:pt>
              </c:strCache>
            </c:strRef>
          </c:cat>
          <c:val>
            <c:numRef>
              <c:f>الرواتب!$L$5:$L$7</c:f>
              <c:numCache>
                <c:formatCode>General</c:formatCode>
                <c:ptCount val="3"/>
                <c:pt idx="0">
                  <c:v>0</c:v>
                </c:pt>
                <c:pt idx="1">
                  <c:v>0</c:v>
                </c:pt>
                <c:pt idx="2">
                  <c:v>0</c:v>
                </c:pt>
              </c:numCache>
            </c:numRef>
          </c:val>
          <c:smooth val="0"/>
          <c:extLst>
            <c:ext xmlns:c16="http://schemas.microsoft.com/office/drawing/2014/chart" uri="{C3380CC4-5D6E-409C-BE32-E72D297353CC}">
              <c16:uniqueId val="{00000001-5E49-4969-82E9-FAE8E0B4E0ED}"/>
            </c:ext>
          </c:extLst>
        </c:ser>
        <c:dLbls>
          <c:showLegendKey val="0"/>
          <c:showVal val="0"/>
          <c:showCatName val="0"/>
          <c:showSerName val="0"/>
          <c:showPercent val="0"/>
          <c:showBubbleSize val="0"/>
        </c:dLbls>
        <c:marker val="1"/>
        <c:smooth val="0"/>
        <c:axId val="808482601"/>
        <c:axId val="2061163037"/>
      </c:lineChart>
      <c:catAx>
        <c:axId val="808482601"/>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rgbClr val="000000"/>
                </a:solidFill>
                <a:latin typeface="+mn-lt"/>
              </a:defRPr>
            </a:pPr>
            <a:endParaRPr lang="en-US"/>
          </a:p>
        </c:txPr>
        <c:crossAx val="2061163037"/>
        <c:crosses val="autoZero"/>
        <c:auto val="1"/>
        <c:lblAlgn val="ctr"/>
        <c:lblOffset val="100"/>
        <c:noMultiLvlLbl val="1"/>
      </c:catAx>
      <c:valAx>
        <c:axId val="2061163037"/>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sz="900" b="0" i="0">
                <a:solidFill>
                  <a:srgbClr val="000000"/>
                </a:solidFill>
                <a:latin typeface="+mn-lt"/>
              </a:defRPr>
            </a:pPr>
            <a:endParaRPr lang="en-US"/>
          </a:p>
        </c:txPr>
        <c:crossAx val="808482601"/>
        <c:crosses val="autoZero"/>
        <c:crossBetween val="between"/>
      </c:valAx>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manualLayout>
          <c:xMode val="edge"/>
          <c:yMode val="edge"/>
          <c:x val="2.5248915478821794E-4"/>
          <c:y val="0.19035825948303303"/>
          <c:w val="0.93888888888888888"/>
          <c:h val="0.72615468520980331"/>
        </c:manualLayout>
      </c:layout>
      <c:barChart>
        <c:barDir val="col"/>
        <c:grouping val="clustered"/>
        <c:varyColors val="1"/>
        <c:ser>
          <c:idx val="0"/>
          <c:order val="0"/>
          <c:tx>
            <c:v> المصروفات  </c:v>
          </c:tx>
          <c:spPr>
            <a:solidFill>
              <a:srgbClr val="5B9BD5"/>
            </a:solidFill>
            <a:ln cmpd="sng">
              <a:solidFill>
                <a:srgbClr val="000000"/>
              </a:solidFill>
            </a:ln>
          </c:spPr>
          <c:invertIfNegative val="1"/>
          <c:dPt>
            <c:idx val="0"/>
            <c:invertIfNegative val="1"/>
            <c:bubble3D val="0"/>
            <c:extLst>
              <c:ext xmlns:c16="http://schemas.microsoft.com/office/drawing/2014/chart" uri="{C3380CC4-5D6E-409C-BE32-E72D297353CC}">
                <c16:uniqueId val="{00000000-B7C6-49EC-A91A-C80CC01EC6D2}"/>
              </c:ext>
            </c:extLst>
          </c:dPt>
          <c:dPt>
            <c:idx val="1"/>
            <c:invertIfNegative val="1"/>
            <c:bubble3D val="0"/>
            <c:extLst>
              <c:ext xmlns:c16="http://schemas.microsoft.com/office/drawing/2014/chart" uri="{C3380CC4-5D6E-409C-BE32-E72D297353CC}">
                <c16:uniqueId val="{00000001-B7C6-49EC-A91A-C80CC01EC6D2}"/>
              </c:ext>
            </c:extLst>
          </c:dPt>
          <c:dPt>
            <c:idx val="2"/>
            <c:invertIfNegative val="1"/>
            <c:bubble3D val="0"/>
            <c:extLst>
              <c:ext xmlns:c16="http://schemas.microsoft.com/office/drawing/2014/chart" uri="{C3380CC4-5D6E-409C-BE32-E72D297353CC}">
                <c16:uniqueId val="{00000002-B7C6-49EC-A91A-C80CC01EC6D2}"/>
              </c:ext>
            </c:extLst>
          </c:dPt>
          <c:dLbls>
            <c:dLbl>
              <c:idx val="0"/>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0-B7C6-49EC-A91A-C80CC01EC6D2}"/>
                </c:ext>
              </c:extLst>
            </c:dLbl>
            <c:dLbl>
              <c:idx val="1"/>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1-B7C6-49EC-A91A-C80CC01EC6D2}"/>
                </c:ext>
              </c:extLst>
            </c:dLbl>
            <c:dLbl>
              <c:idx val="2"/>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2-B7C6-49EC-A91A-C80CC01EC6D2}"/>
                </c:ext>
              </c:extLst>
            </c:dLbl>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المصروفات!$L$6:$L$8</c:f>
              <c:strCache>
                <c:ptCount val="3"/>
                <c:pt idx="0">
                  <c:v>السنة 1</c:v>
                </c:pt>
                <c:pt idx="1">
                  <c:v>السنة 2 </c:v>
                </c:pt>
                <c:pt idx="2">
                  <c:v>السنة 3 </c:v>
                </c:pt>
              </c:strCache>
            </c:strRef>
          </c:cat>
          <c:val>
            <c:numRef>
              <c:f>المصروفات!$M$6:$M$8</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B7C6-49EC-A91A-C80CC01EC6D2}"/>
            </c:ext>
          </c:extLst>
        </c:ser>
        <c:dLbls>
          <c:showLegendKey val="0"/>
          <c:showVal val="0"/>
          <c:showCatName val="0"/>
          <c:showSerName val="0"/>
          <c:showPercent val="0"/>
          <c:showBubbleSize val="0"/>
        </c:dLbls>
        <c:gapWidth val="150"/>
        <c:axId val="2000932523"/>
        <c:axId val="1458319730"/>
      </c:barChart>
      <c:catAx>
        <c:axId val="2000932523"/>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1458319730"/>
        <c:crosses val="autoZero"/>
        <c:auto val="1"/>
        <c:lblAlgn val="ctr"/>
        <c:lblOffset val="100"/>
        <c:noMultiLvlLbl val="1"/>
      </c:catAx>
      <c:valAx>
        <c:axId val="1458319730"/>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b="0">
                <a:solidFill>
                  <a:srgbClr val="000000"/>
                </a:solidFill>
                <a:latin typeface="+mn-lt"/>
              </a:defRPr>
            </a:pPr>
            <a:endParaRPr lang="en-US"/>
          </a:p>
        </c:txPr>
        <c:crossAx val="2000932523"/>
        <c:crosses val="autoZero"/>
        <c:crossBetween val="between"/>
      </c:valAx>
    </c:plotArea>
    <c:plotVisOnly val="1"/>
    <c:dispBlanksAs val="zero"/>
    <c:showDLblsOverMax val="1"/>
  </c:chart>
  <c:spPr>
    <a:solidFill>
      <a:schemeClr val="lt1"/>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800" b="1" i="0">
                <a:solidFill>
                  <a:schemeClr val="dk1"/>
                </a:solidFill>
                <a:latin typeface="+mn-lt"/>
              </a:defRPr>
            </a:pPr>
            <a:r>
              <a:rPr lang="ar-SA" sz="1800" b="1" i="0">
                <a:solidFill>
                  <a:schemeClr val="dk1"/>
                </a:solidFill>
                <a:latin typeface="+mn-lt"/>
              </a:rPr>
              <a:t>الأرباح والخسائر</a:t>
            </a:r>
          </a:p>
        </c:rich>
      </c:tx>
      <c:overlay val="0"/>
    </c:title>
    <c:autoTitleDeleted val="0"/>
    <c:plotArea>
      <c:layout>
        <c:manualLayout>
          <c:xMode val="edge"/>
          <c:yMode val="edge"/>
          <c:x val="3.0555555555555555E-2"/>
          <c:y val="0.1711807378244386"/>
          <c:w val="0.93888888888888888"/>
          <c:h val="0.5953313648293963"/>
        </c:manualLayout>
      </c:layout>
      <c:barChart>
        <c:barDir val="col"/>
        <c:grouping val="clustered"/>
        <c:varyColors val="1"/>
        <c:ser>
          <c:idx val="0"/>
          <c:order val="0"/>
          <c:tx>
            <c:v>المبيعات</c:v>
          </c:tx>
          <c:spPr>
            <a:solidFill>
              <a:srgbClr val="ED7D31"/>
            </a:solidFill>
            <a:ln cmpd="sng">
              <a:solidFill>
                <a:srgbClr val="000000"/>
              </a:solidFill>
            </a:ln>
          </c:spPr>
          <c:invertIfNegative val="1"/>
          <c:dLbls>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والخسائر'!$K$14:$K$16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3ED3-4E2E-BCB8-5506466C6071}"/>
            </c:ext>
          </c:extLst>
        </c:ser>
        <c:ser>
          <c:idx val="1"/>
          <c:order val="1"/>
          <c:tx>
            <c:v>التكاليف والمصروفات</c:v>
          </c:tx>
          <c:spPr>
            <a:solidFill>
              <a:srgbClr val="FFC000"/>
            </a:solidFill>
            <a:ln cmpd="sng">
              <a:solidFill>
                <a:srgbClr val="000000"/>
              </a:solidFill>
            </a:ln>
          </c:spPr>
          <c:invertIfNegative val="1"/>
          <c:dPt>
            <c:idx val="2"/>
            <c:invertIfNegative val="1"/>
            <c:bubble3D val="0"/>
            <c:extLst>
              <c:ext xmlns:c16="http://schemas.microsoft.com/office/drawing/2014/chart" uri="{C3380CC4-5D6E-409C-BE32-E72D297353CC}">
                <c16:uniqueId val="{00000001-3ED3-4E2E-BCB8-5506466C6071}"/>
              </c:ext>
            </c:extLst>
          </c:dPt>
          <c:dLbls>
            <c:dLbl>
              <c:idx val="2"/>
              <c:spPr/>
              <c:txPr>
                <a:bodyPr/>
                <a:lstStyle/>
                <a:p>
                  <a:pPr lvl="0">
                    <a:defRPr sz="900" b="1" i="0">
                      <a:solidFill>
                        <a:srgbClr val="FFFFFF"/>
                      </a:solidFill>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1-3ED3-4E2E-BCB8-5506466C6071}"/>
                </c:ext>
              </c:extLst>
            </c:dLbl>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والخسائر'!$L$14:$L$16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2-3ED3-4E2E-BCB8-5506466C6071}"/>
            </c:ext>
          </c:extLst>
        </c:ser>
        <c:ser>
          <c:idx val="2"/>
          <c:order val="2"/>
          <c:tx>
            <c:v>الأرباح او الخسائر</c:v>
          </c:tx>
          <c:spPr>
            <a:solidFill>
              <a:srgbClr val="70AD47"/>
            </a:solidFill>
            <a:ln cmpd="sng">
              <a:solidFill>
                <a:srgbClr val="000000"/>
              </a:solidFill>
            </a:ln>
          </c:spPr>
          <c:invertIfNegative val="1"/>
          <c:dLbls>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والخسائر'!$M$14:$M$16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3ED3-4E2E-BCB8-5506466C6071}"/>
            </c:ext>
          </c:extLst>
        </c:ser>
        <c:dLbls>
          <c:showLegendKey val="0"/>
          <c:showVal val="0"/>
          <c:showCatName val="0"/>
          <c:showSerName val="0"/>
          <c:showPercent val="0"/>
          <c:showBubbleSize val="0"/>
        </c:dLbls>
        <c:gapWidth val="150"/>
        <c:axId val="330972148"/>
        <c:axId val="959417165"/>
      </c:barChart>
      <c:catAx>
        <c:axId val="330972148"/>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959417165"/>
        <c:crosses val="autoZero"/>
        <c:auto val="1"/>
        <c:lblAlgn val="ctr"/>
        <c:lblOffset val="100"/>
        <c:noMultiLvlLbl val="1"/>
      </c:catAx>
      <c:valAx>
        <c:axId val="959417165"/>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 #,##0_);_(* \(#,##0\);_(* &quot;-&quot;_);_(@_)" sourceLinked="1"/>
        <c:majorTickMark val="none"/>
        <c:minorTickMark val="none"/>
        <c:tickLblPos val="nextTo"/>
        <c:spPr>
          <a:ln/>
        </c:spPr>
        <c:txPr>
          <a:bodyPr/>
          <a:lstStyle/>
          <a:p>
            <a:pPr lvl="0">
              <a:defRPr b="0">
                <a:solidFill>
                  <a:srgbClr val="000000"/>
                </a:solidFill>
                <a:latin typeface="+mn-lt"/>
              </a:defRPr>
            </a:pPr>
            <a:endParaRPr lang="en-US"/>
          </a:p>
        </c:txPr>
        <c:crossAx val="330972148"/>
        <c:crosses val="autoZero"/>
        <c:crossBetween val="between"/>
      </c:valAx>
    </c:plotArea>
    <c:legend>
      <c:legendPos val="b"/>
      <c:layout>
        <c:manualLayout>
          <c:xMode val="edge"/>
          <c:yMode val="edge"/>
          <c:x val="0.23294510061242343"/>
          <c:y val="0.82465223097112861"/>
        </c:manualLayout>
      </c:layout>
      <c:overlay val="0"/>
      <c:txPr>
        <a:bodyPr/>
        <a:lstStyle/>
        <a:p>
          <a:pPr lvl="0">
            <a:defRPr sz="1100" b="0" i="0">
              <a:solidFill>
                <a:schemeClr val="dk1"/>
              </a:solidFill>
              <a:latin typeface="+mn-lt"/>
            </a:defRPr>
          </a:pPr>
          <a:endParaRPr lang="en-US"/>
        </a:p>
      </c:txPr>
    </c:legend>
    <c:plotVisOnly val="1"/>
    <c:dispBlanksAs val="zero"/>
    <c:showDLblsOverMax val="1"/>
  </c:chart>
  <c:spPr>
    <a:solidFill>
      <a:schemeClr val="lt1"/>
    </a:solid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oneCellAnchor>
    <xdr:from>
      <xdr:col>7</xdr:col>
      <xdr:colOff>19050</xdr:colOff>
      <xdr:row>11</xdr:row>
      <xdr:rowOff>0</xdr:rowOff>
    </xdr:from>
    <xdr:ext cx="4057650" cy="72390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8</xdr:col>
      <xdr:colOff>619125</xdr:colOff>
      <xdr:row>0</xdr:row>
      <xdr:rowOff>0</xdr:rowOff>
    </xdr:from>
    <xdr:to>
      <xdr:col>18</xdr:col>
      <xdr:colOff>19565</xdr:colOff>
      <xdr:row>16</xdr:row>
      <xdr:rowOff>155745</xdr:rowOff>
    </xdr:to>
    <xdr:pic>
      <xdr:nvPicPr>
        <xdr:cNvPr id="4" name="Picture 3">
          <a:extLst>
            <a:ext uri="{FF2B5EF4-FFF2-40B4-BE49-F238E27FC236}">
              <a16:creationId xmlns:a16="http://schemas.microsoft.com/office/drawing/2014/main" id="{1C5A8CA3-C48B-42BE-B9B5-AF502011E111}"/>
            </a:ext>
          </a:extLst>
        </xdr:cNvPr>
        <xdr:cNvPicPr>
          <a:picLocks noChangeAspect="1"/>
        </xdr:cNvPicPr>
      </xdr:nvPicPr>
      <xdr:blipFill>
        <a:blip xmlns:r="http://schemas.openxmlformats.org/officeDocument/2006/relationships" r:embed="rId1"/>
        <a:stretch>
          <a:fillRect/>
        </a:stretch>
      </xdr:blipFill>
      <xdr:spPr>
        <a:xfrm>
          <a:off x="15741662185" y="0"/>
          <a:ext cx="5944115" cy="34323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638175</xdr:colOff>
      <xdr:row>0</xdr:row>
      <xdr:rowOff>76200</xdr:rowOff>
    </xdr:from>
    <xdr:ext cx="4848225" cy="2628900"/>
    <xdr:graphicFrame macro="">
      <xdr:nvGraphicFramePr>
        <xdr:cNvPr id="178997061" name="Chart 1">
          <a:extLst>
            <a:ext uri="{FF2B5EF4-FFF2-40B4-BE49-F238E27FC236}">
              <a16:creationId xmlns:a16="http://schemas.microsoft.com/office/drawing/2014/main" id="{00000000-0008-0000-0200-00004547AB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552450</xdr:colOff>
      <xdr:row>0</xdr:row>
      <xdr:rowOff>57150</xdr:rowOff>
    </xdr:from>
    <xdr:ext cx="4381500" cy="2676525"/>
    <xdr:graphicFrame macro="">
      <xdr:nvGraphicFramePr>
        <xdr:cNvPr id="1889330162" name="Chart 2">
          <a:extLst>
            <a:ext uri="{FF2B5EF4-FFF2-40B4-BE49-F238E27FC236}">
              <a16:creationId xmlns:a16="http://schemas.microsoft.com/office/drawing/2014/main" id="{00000000-0008-0000-0300-0000F2E39C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600075</xdr:colOff>
      <xdr:row>0</xdr:row>
      <xdr:rowOff>19050</xdr:rowOff>
    </xdr:from>
    <xdr:ext cx="4743450" cy="2619375"/>
    <xdr:graphicFrame macro="">
      <xdr:nvGraphicFramePr>
        <xdr:cNvPr id="639961963" name="Chart 3">
          <a:extLst>
            <a:ext uri="{FF2B5EF4-FFF2-40B4-BE49-F238E27FC236}">
              <a16:creationId xmlns:a16="http://schemas.microsoft.com/office/drawing/2014/main" id="{00000000-0008-0000-0400-00006B0B25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457200</xdr:colOff>
      <xdr:row>0</xdr:row>
      <xdr:rowOff>114300</xdr:rowOff>
    </xdr:from>
    <xdr:ext cx="5886450" cy="3867150"/>
    <xdr:graphicFrame macro="">
      <xdr:nvGraphicFramePr>
        <xdr:cNvPr id="1923080034" name="Chart 4">
          <a:extLst>
            <a:ext uri="{FF2B5EF4-FFF2-40B4-BE49-F238E27FC236}">
              <a16:creationId xmlns:a16="http://schemas.microsoft.com/office/drawing/2014/main" id="{00000000-0008-0000-0700-000062DF9F7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salla.sa/alsaqaeh"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N1000"/>
  <sheetViews>
    <sheetView workbookViewId="0">
      <selection activeCell="Q8" sqref="Q8"/>
    </sheetView>
  </sheetViews>
  <sheetFormatPr defaultColWidth="12.59765625" defaultRowHeight="15" customHeight="1"/>
  <cols>
    <col min="1" max="26" width="7.59765625" customWidth="1"/>
  </cols>
  <sheetData>
    <row r="1" spans="1:14" ht="14.25" customHeight="1">
      <c r="A1" s="211" t="s">
        <v>0</v>
      </c>
      <c r="B1" s="210"/>
      <c r="C1" s="210"/>
      <c r="D1" s="210"/>
      <c r="E1" s="210"/>
      <c r="F1" s="210"/>
      <c r="G1" s="210"/>
      <c r="H1" s="212" t="s">
        <v>200</v>
      </c>
      <c r="I1" s="210"/>
      <c r="J1" s="210"/>
      <c r="K1" s="210"/>
      <c r="L1" s="210"/>
      <c r="M1" s="210"/>
      <c r="N1" s="210"/>
    </row>
    <row r="2" spans="1:14" ht="14.25" customHeight="1">
      <c r="A2" s="210"/>
      <c r="B2" s="210"/>
      <c r="C2" s="210"/>
      <c r="D2" s="210"/>
      <c r="E2" s="210"/>
      <c r="F2" s="210"/>
      <c r="G2" s="210"/>
      <c r="H2" s="210"/>
      <c r="I2" s="210"/>
      <c r="J2" s="210"/>
      <c r="K2" s="210"/>
      <c r="L2" s="210"/>
      <c r="M2" s="210"/>
      <c r="N2" s="210"/>
    </row>
    <row r="3" spans="1:14" ht="14.25" customHeight="1">
      <c r="A3" s="210"/>
      <c r="B3" s="210"/>
      <c r="C3" s="210"/>
      <c r="D3" s="210"/>
      <c r="E3" s="210"/>
      <c r="F3" s="210"/>
      <c r="G3" s="210"/>
      <c r="H3" s="210"/>
      <c r="I3" s="210"/>
      <c r="J3" s="210"/>
      <c r="K3" s="210"/>
      <c r="L3" s="210"/>
      <c r="M3" s="210"/>
      <c r="N3" s="210"/>
    </row>
    <row r="4" spans="1:14" ht="14.25" customHeight="1">
      <c r="A4" s="210"/>
      <c r="B4" s="210"/>
      <c r="C4" s="210"/>
      <c r="D4" s="210"/>
      <c r="E4" s="210"/>
      <c r="F4" s="210"/>
      <c r="G4" s="210"/>
      <c r="H4" s="210"/>
      <c r="I4" s="210"/>
      <c r="J4" s="210"/>
      <c r="K4" s="210"/>
      <c r="L4" s="210"/>
      <c r="M4" s="210"/>
      <c r="N4" s="210"/>
    </row>
    <row r="5" spans="1:14" ht="14.25" customHeight="1">
      <c r="A5" s="210"/>
      <c r="B5" s="210"/>
      <c r="C5" s="210"/>
      <c r="D5" s="210"/>
      <c r="E5" s="210"/>
      <c r="F5" s="210"/>
      <c r="G5" s="210"/>
      <c r="H5" s="210"/>
      <c r="I5" s="210"/>
      <c r="J5" s="210"/>
      <c r="K5" s="210"/>
      <c r="L5" s="210"/>
      <c r="M5" s="210"/>
      <c r="N5" s="210"/>
    </row>
    <row r="6" spans="1:14" ht="14.25" customHeight="1">
      <c r="A6" s="210"/>
      <c r="B6" s="210"/>
      <c r="C6" s="210"/>
      <c r="D6" s="210"/>
      <c r="E6" s="210"/>
      <c r="F6" s="210"/>
      <c r="G6" s="210"/>
      <c r="H6" s="210"/>
      <c r="I6" s="210"/>
      <c r="J6" s="210"/>
      <c r="K6" s="210"/>
      <c r="L6" s="210"/>
      <c r="M6" s="210"/>
      <c r="N6" s="210"/>
    </row>
    <row r="7" spans="1:14" ht="14.25" customHeight="1">
      <c r="A7" s="210"/>
      <c r="B7" s="210"/>
      <c r="C7" s="210"/>
      <c r="D7" s="210"/>
      <c r="E7" s="210"/>
      <c r="F7" s="210"/>
      <c r="G7" s="210"/>
      <c r="H7" s="210"/>
      <c r="I7" s="210"/>
      <c r="J7" s="210"/>
      <c r="K7" s="210"/>
      <c r="L7" s="210"/>
      <c r="M7" s="210"/>
      <c r="N7" s="210"/>
    </row>
    <row r="8" spans="1:14" ht="14.25" customHeight="1">
      <c r="A8" s="210"/>
      <c r="B8" s="210"/>
      <c r="C8" s="210"/>
      <c r="D8" s="210"/>
      <c r="E8" s="210"/>
      <c r="F8" s="210"/>
      <c r="G8" s="210"/>
      <c r="H8" s="210"/>
      <c r="I8" s="210"/>
      <c r="J8" s="210"/>
      <c r="K8" s="210"/>
      <c r="L8" s="210"/>
      <c r="M8" s="210"/>
      <c r="N8" s="210"/>
    </row>
    <row r="9" spans="1:14" ht="14.25" customHeight="1">
      <c r="A9" s="210"/>
      <c r="B9" s="210"/>
      <c r="C9" s="210"/>
      <c r="D9" s="210"/>
      <c r="E9" s="210"/>
      <c r="F9" s="210"/>
      <c r="G9" s="210"/>
      <c r="H9" s="210"/>
      <c r="I9" s="210"/>
      <c r="J9" s="210"/>
      <c r="K9" s="210"/>
      <c r="L9" s="210"/>
      <c r="M9" s="210"/>
      <c r="N9" s="210"/>
    </row>
    <row r="10" spans="1:14" ht="14.25" customHeight="1">
      <c r="A10" s="210"/>
      <c r="B10" s="210"/>
      <c r="C10" s="210"/>
      <c r="D10" s="210"/>
      <c r="E10" s="210"/>
      <c r="F10" s="210"/>
      <c r="G10" s="210"/>
      <c r="H10" s="210"/>
      <c r="I10" s="210"/>
      <c r="J10" s="210"/>
      <c r="K10" s="210"/>
      <c r="L10" s="210"/>
      <c r="M10" s="210"/>
      <c r="N10" s="210"/>
    </row>
    <row r="11" spans="1:14" ht="14.25" customHeight="1">
      <c r="A11" s="210"/>
      <c r="B11" s="210"/>
      <c r="C11" s="210"/>
      <c r="D11" s="210"/>
      <c r="E11" s="210"/>
      <c r="F11" s="210"/>
      <c r="G11" s="210"/>
      <c r="H11" s="213" t="s">
        <v>1</v>
      </c>
      <c r="I11" s="210"/>
      <c r="J11" s="210"/>
      <c r="K11" s="210"/>
      <c r="L11" s="210"/>
      <c r="M11" s="210"/>
      <c r="N11" s="210"/>
    </row>
    <row r="12" spans="1:14" ht="14.25" customHeight="1">
      <c r="A12" s="210"/>
      <c r="B12" s="210"/>
      <c r="C12" s="210"/>
      <c r="D12" s="210"/>
      <c r="E12" s="210"/>
      <c r="F12" s="210"/>
      <c r="G12" s="210"/>
    </row>
    <row r="13" spans="1:14" ht="14.25" customHeight="1">
      <c r="A13" s="210"/>
      <c r="B13" s="210"/>
      <c r="C13" s="210"/>
      <c r="D13" s="210"/>
      <c r="E13" s="210"/>
      <c r="F13" s="210"/>
      <c r="G13" s="210"/>
    </row>
    <row r="14" spans="1:14" ht="14.25" customHeight="1">
      <c r="A14" s="210"/>
      <c r="B14" s="210"/>
      <c r="C14" s="210"/>
      <c r="D14" s="210"/>
      <c r="E14" s="210"/>
      <c r="F14" s="210"/>
      <c r="G14" s="210"/>
    </row>
    <row r="15" spans="1:14" ht="14.25" customHeight="1">
      <c r="A15" s="210"/>
      <c r="B15" s="210"/>
      <c r="C15" s="210"/>
      <c r="D15" s="210"/>
      <c r="E15" s="210"/>
      <c r="F15" s="210"/>
      <c r="G15" s="210"/>
    </row>
    <row r="16" spans="1:14" ht="14.25" customHeight="1">
      <c r="A16" s="214"/>
      <c r="B16" s="210"/>
      <c r="C16" s="210"/>
      <c r="D16" s="210"/>
      <c r="E16" s="210"/>
      <c r="F16" s="210"/>
      <c r="G16" s="210"/>
    </row>
    <row r="17" spans="1:11" ht="14.25" customHeight="1">
      <c r="A17" s="210"/>
      <c r="B17" s="210"/>
      <c r="C17" s="210"/>
      <c r="D17" s="210"/>
      <c r="E17" s="210"/>
      <c r="F17" s="210"/>
      <c r="G17" s="210"/>
      <c r="I17" s="1"/>
      <c r="J17" s="209" t="s">
        <v>2</v>
      </c>
      <c r="K17" s="210"/>
    </row>
    <row r="18" spans="1:11" ht="14.25" customHeight="1">
      <c r="A18" s="210"/>
      <c r="B18" s="210"/>
      <c r="C18" s="210"/>
      <c r="D18" s="210"/>
      <c r="E18" s="210"/>
      <c r="F18" s="210"/>
      <c r="G18" s="210"/>
      <c r="I18" s="1"/>
      <c r="J18" s="210"/>
      <c r="K18" s="210"/>
    </row>
    <row r="19" spans="1:11" ht="14.25" customHeight="1">
      <c r="A19" s="210"/>
      <c r="B19" s="210"/>
      <c r="C19" s="210"/>
      <c r="D19" s="210"/>
      <c r="E19" s="210"/>
      <c r="F19" s="210"/>
      <c r="G19" s="210"/>
      <c r="I19" s="2"/>
      <c r="J19" s="209" t="s">
        <v>3</v>
      </c>
      <c r="K19" s="210"/>
    </row>
    <row r="20" spans="1:11" ht="14.25" customHeight="1">
      <c r="A20" s="210"/>
      <c r="B20" s="210"/>
      <c r="C20" s="210"/>
      <c r="D20" s="210"/>
      <c r="E20" s="210"/>
      <c r="F20" s="210"/>
      <c r="G20" s="210"/>
      <c r="I20" s="2"/>
      <c r="J20" s="210"/>
      <c r="K20" s="210"/>
    </row>
    <row r="21" spans="1:11" ht="14.25" customHeight="1">
      <c r="I21" s="3"/>
      <c r="J21" s="209" t="s">
        <v>4</v>
      </c>
      <c r="K21" s="210"/>
    </row>
    <row r="22" spans="1:11" ht="14.25" customHeight="1">
      <c r="I22" s="3"/>
      <c r="J22" s="210"/>
      <c r="K22" s="210"/>
    </row>
    <row r="23" spans="1:11" ht="14.25" customHeight="1"/>
    <row r="24" spans="1:11" ht="14.25" customHeight="1"/>
    <row r="25" spans="1:11" ht="14.25" customHeight="1"/>
    <row r="26" spans="1:11" ht="14.25" customHeight="1"/>
    <row r="27" spans="1:11" ht="14.25" customHeight="1"/>
    <row r="28" spans="1:11" ht="14.25" customHeight="1"/>
    <row r="29" spans="1:11" ht="14.25" customHeight="1"/>
    <row r="30" spans="1:11" ht="14.25" customHeight="1"/>
    <row r="31" spans="1:11" ht="14.25" customHeight="1"/>
    <row r="32" spans="1: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7">
    <mergeCell ref="J21:K22"/>
    <mergeCell ref="A1:G15"/>
    <mergeCell ref="H1:N10"/>
    <mergeCell ref="H11:N11"/>
    <mergeCell ref="A16:G20"/>
    <mergeCell ref="J17:K18"/>
    <mergeCell ref="J19:K20"/>
  </mergeCells>
  <hyperlinks>
    <hyperlink ref="H11" r:id="rId1" xr:uid="{00000000-0004-0000-0000-000000000000}"/>
  </hyperlinks>
  <pageMargins left="0.7" right="0.7" top="0.75" bottom="0.75" header="0" footer="0"/>
  <pageSetup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sheetPr>
  <dimension ref="A1:Z1000"/>
  <sheetViews>
    <sheetView rightToLeft="1" topLeftCell="A52" workbookViewId="0">
      <selection activeCell="B13" sqref="B13"/>
    </sheetView>
  </sheetViews>
  <sheetFormatPr defaultColWidth="12.59765625" defaultRowHeight="15" customHeight="1"/>
  <cols>
    <col min="1" max="1" width="8" customWidth="1"/>
    <col min="2" max="2" width="21.8984375" customWidth="1"/>
    <col min="3" max="3" width="20.09765625" customWidth="1"/>
    <col min="4" max="4" width="21.5" customWidth="1"/>
    <col min="5" max="5" width="0.8984375" hidden="1" customWidth="1"/>
    <col min="6" max="6" width="14.19921875" customWidth="1"/>
    <col min="7" max="7" width="26.8984375" customWidth="1"/>
    <col min="8" max="8" width="9.8984375" customWidth="1"/>
    <col min="9" max="9" width="12" customWidth="1"/>
    <col min="10" max="10" width="9.8984375" customWidth="1"/>
    <col min="11" max="26" width="8" customWidth="1"/>
  </cols>
  <sheetData>
    <row r="1" spans="1:26" ht="15.6">
      <c r="A1" s="221" t="s">
        <v>201</v>
      </c>
      <c r="B1" s="221"/>
      <c r="C1" s="221"/>
      <c r="D1" s="221"/>
      <c r="E1" s="221"/>
      <c r="F1" s="221"/>
      <c r="G1" s="221"/>
      <c r="H1" s="5"/>
      <c r="I1" s="5"/>
      <c r="J1" s="5"/>
      <c r="K1" s="5"/>
      <c r="L1" s="4"/>
      <c r="M1" s="4"/>
      <c r="N1" s="4"/>
      <c r="O1" s="4"/>
      <c r="P1" s="4"/>
      <c r="Q1" s="4"/>
      <c r="R1" s="4"/>
      <c r="S1" s="4"/>
      <c r="T1" s="4"/>
      <c r="U1" s="4"/>
      <c r="V1" s="4"/>
      <c r="W1" s="4"/>
      <c r="X1" s="4"/>
      <c r="Y1" s="4"/>
      <c r="Z1" s="4"/>
    </row>
    <row r="2" spans="1:26" ht="15.6">
      <c r="A2" s="4"/>
      <c r="B2" s="6"/>
      <c r="C2" s="7"/>
      <c r="D2" s="7"/>
      <c r="E2" s="7"/>
      <c r="F2" s="7"/>
      <c r="G2" s="7"/>
      <c r="H2" s="7"/>
      <c r="I2" s="5"/>
      <c r="J2" s="5"/>
      <c r="K2" s="5"/>
      <c r="L2" s="4"/>
      <c r="M2" s="4"/>
      <c r="N2" s="4"/>
      <c r="O2" s="4"/>
      <c r="P2" s="4"/>
      <c r="Q2" s="4"/>
      <c r="R2" s="4"/>
      <c r="S2" s="4"/>
      <c r="T2" s="4"/>
      <c r="U2" s="4"/>
      <c r="V2" s="4"/>
      <c r="W2" s="4"/>
      <c r="X2" s="4"/>
      <c r="Y2" s="4"/>
      <c r="Z2" s="4"/>
    </row>
    <row r="3" spans="1:26" ht="15.6">
      <c r="A3" s="4"/>
      <c r="B3" s="6"/>
      <c r="C3" s="7"/>
      <c r="D3" s="7"/>
      <c r="E3" s="7"/>
      <c r="F3" s="7"/>
      <c r="G3" s="7"/>
      <c r="H3" s="7"/>
      <c r="I3" s="5"/>
      <c r="J3" s="5"/>
      <c r="K3" s="5"/>
      <c r="L3" s="4"/>
      <c r="M3" s="4"/>
      <c r="N3" s="4"/>
      <c r="O3" s="4"/>
      <c r="P3" s="4"/>
      <c r="Q3" s="4"/>
      <c r="R3" s="4"/>
      <c r="S3" s="4"/>
      <c r="T3" s="4"/>
      <c r="U3" s="4"/>
      <c r="V3" s="4"/>
      <c r="W3" s="4"/>
      <c r="X3" s="4"/>
      <c r="Y3" s="4"/>
      <c r="Z3" s="4"/>
    </row>
    <row r="4" spans="1:26" ht="15.6">
      <c r="A4" s="4"/>
      <c r="B4" s="6"/>
      <c r="C4" s="8"/>
      <c r="D4" s="8"/>
      <c r="E4" s="8"/>
      <c r="F4" s="9" t="s">
        <v>5</v>
      </c>
      <c r="G4" s="9" t="s">
        <v>6</v>
      </c>
      <c r="H4" s="9" t="s">
        <v>7</v>
      </c>
      <c r="I4" s="5"/>
      <c r="J4" s="5"/>
      <c r="K4" s="5"/>
      <c r="L4" s="4"/>
      <c r="M4" s="4"/>
      <c r="N4" s="4"/>
      <c r="O4" s="4"/>
      <c r="P4" s="4"/>
      <c r="Q4" s="4"/>
      <c r="R4" s="4"/>
      <c r="S4" s="4"/>
      <c r="T4" s="4"/>
      <c r="U4" s="4"/>
      <c r="V4" s="4"/>
      <c r="W4" s="4"/>
      <c r="X4" s="4"/>
      <c r="Y4" s="4"/>
      <c r="Z4" s="4"/>
    </row>
    <row r="5" spans="1:26" ht="15.6">
      <c r="A5" s="4"/>
      <c r="B5" s="6"/>
      <c r="C5" s="10" t="s">
        <v>8</v>
      </c>
      <c r="D5" s="11"/>
      <c r="E5" s="11"/>
      <c r="F5" s="12"/>
      <c r="G5" s="11"/>
      <c r="H5" s="10" t="s">
        <v>9</v>
      </c>
      <c r="I5" s="5"/>
      <c r="J5" s="5"/>
      <c r="K5" s="5"/>
      <c r="L5" s="4"/>
      <c r="M5" s="4"/>
      <c r="N5" s="4"/>
      <c r="O5" s="4"/>
      <c r="P5" s="4"/>
      <c r="Q5" s="4"/>
      <c r="R5" s="4"/>
      <c r="S5" s="4"/>
      <c r="T5" s="4"/>
      <c r="U5" s="4"/>
      <c r="V5" s="4"/>
      <c r="W5" s="4"/>
      <c r="X5" s="4"/>
      <c r="Y5" s="4"/>
      <c r="Z5" s="4"/>
    </row>
    <row r="6" spans="1:26" ht="15.6">
      <c r="A6" s="4"/>
      <c r="B6" s="6"/>
      <c r="C6" s="7"/>
      <c r="D6" s="13" t="s">
        <v>10</v>
      </c>
      <c r="E6" s="7"/>
      <c r="F6" s="14">
        <v>0</v>
      </c>
      <c r="G6" s="7"/>
      <c r="H6" s="7">
        <v>0</v>
      </c>
      <c r="I6" s="5"/>
      <c r="J6" s="5"/>
      <c r="K6" s="5"/>
      <c r="L6" s="4"/>
      <c r="M6" s="4"/>
      <c r="N6" s="4"/>
      <c r="O6" s="4"/>
      <c r="P6" s="4"/>
      <c r="Q6" s="4"/>
      <c r="R6" s="4"/>
      <c r="S6" s="4"/>
      <c r="T6" s="4"/>
      <c r="U6" s="4"/>
      <c r="V6" s="4"/>
      <c r="W6" s="4"/>
      <c r="X6" s="4"/>
      <c r="Y6" s="4"/>
      <c r="Z6" s="4"/>
    </row>
    <row r="7" spans="1:26" ht="15.6">
      <c r="A7" s="4"/>
      <c r="B7" s="6"/>
      <c r="C7" s="7"/>
      <c r="D7" s="13" t="s">
        <v>11</v>
      </c>
      <c r="E7" s="7"/>
      <c r="F7" s="14">
        <v>0</v>
      </c>
      <c r="G7" s="7"/>
      <c r="H7" s="7">
        <v>50</v>
      </c>
      <c r="I7" s="5"/>
      <c r="J7" s="5"/>
      <c r="K7" s="5"/>
      <c r="L7" s="4"/>
      <c r="M7" s="4"/>
      <c r="N7" s="4"/>
      <c r="O7" s="4"/>
      <c r="P7" s="4"/>
      <c r="Q7" s="4"/>
      <c r="R7" s="4"/>
      <c r="S7" s="4"/>
      <c r="T7" s="4"/>
      <c r="U7" s="4"/>
      <c r="V7" s="4"/>
      <c r="W7" s="4"/>
      <c r="X7" s="4"/>
      <c r="Y7" s="4"/>
      <c r="Z7" s="4"/>
    </row>
    <row r="8" spans="1:26" ht="15.6">
      <c r="A8" s="4"/>
      <c r="B8" s="6"/>
      <c r="C8" s="7"/>
      <c r="D8" s="13" t="s">
        <v>12</v>
      </c>
      <c r="E8" s="7"/>
      <c r="F8" s="14">
        <v>0</v>
      </c>
      <c r="G8" s="7"/>
      <c r="H8" s="7">
        <v>10</v>
      </c>
      <c r="I8" s="5"/>
      <c r="J8" s="5"/>
      <c r="K8" s="5"/>
      <c r="L8" s="4"/>
      <c r="M8" s="4"/>
      <c r="N8" s="4"/>
      <c r="O8" s="4"/>
      <c r="P8" s="4"/>
      <c r="Q8" s="4"/>
      <c r="R8" s="4"/>
      <c r="S8" s="4"/>
      <c r="T8" s="4"/>
      <c r="U8" s="4"/>
      <c r="V8" s="4"/>
      <c r="W8" s="4"/>
      <c r="X8" s="4"/>
      <c r="Y8" s="4"/>
      <c r="Z8" s="4"/>
    </row>
    <row r="9" spans="1:26" ht="15.6">
      <c r="A9" s="4"/>
      <c r="B9" s="6"/>
      <c r="C9" s="7"/>
      <c r="D9" s="13" t="s">
        <v>13</v>
      </c>
      <c r="E9" s="7"/>
      <c r="F9" s="14">
        <v>0</v>
      </c>
      <c r="G9" s="7"/>
      <c r="H9" s="7">
        <v>7</v>
      </c>
      <c r="I9" s="5"/>
      <c r="J9" s="5"/>
      <c r="K9" s="5"/>
      <c r="L9" s="4"/>
      <c r="M9" s="4"/>
      <c r="N9" s="4"/>
      <c r="O9" s="4"/>
      <c r="P9" s="4"/>
      <c r="Q9" s="4"/>
      <c r="R9" s="4"/>
      <c r="S9" s="4"/>
      <c r="T9" s="4"/>
      <c r="U9" s="4"/>
      <c r="V9" s="4"/>
      <c r="W9" s="4"/>
      <c r="X9" s="4"/>
      <c r="Y9" s="4"/>
      <c r="Z9" s="4"/>
    </row>
    <row r="10" spans="1:26" ht="15.6">
      <c r="A10" s="4"/>
      <c r="B10" s="6"/>
      <c r="C10" s="7"/>
      <c r="D10" s="13" t="s">
        <v>14</v>
      </c>
      <c r="E10" s="7"/>
      <c r="F10" s="14">
        <v>0</v>
      </c>
      <c r="G10" s="7"/>
      <c r="H10" s="7">
        <v>5</v>
      </c>
      <c r="I10" s="5"/>
      <c r="J10" s="5"/>
      <c r="K10" s="5"/>
      <c r="L10" s="4"/>
      <c r="M10" s="4"/>
      <c r="N10" s="4"/>
      <c r="O10" s="4"/>
      <c r="P10" s="4"/>
      <c r="Q10" s="4"/>
      <c r="R10" s="4"/>
      <c r="S10" s="4"/>
      <c r="T10" s="4"/>
      <c r="U10" s="4"/>
      <c r="V10" s="4"/>
      <c r="W10" s="4"/>
      <c r="X10" s="4"/>
      <c r="Y10" s="4"/>
      <c r="Z10" s="4"/>
    </row>
    <row r="11" spans="1:26" ht="15.6">
      <c r="A11" s="4"/>
      <c r="B11" s="6"/>
      <c r="C11" s="7"/>
      <c r="D11" s="13" t="s">
        <v>15</v>
      </c>
      <c r="E11" s="7"/>
      <c r="F11" s="14">
        <v>0</v>
      </c>
      <c r="G11" s="7"/>
      <c r="H11" s="7">
        <v>5</v>
      </c>
      <c r="I11" s="5"/>
      <c r="J11" s="5"/>
      <c r="K11" s="5"/>
      <c r="L11" s="4"/>
      <c r="M11" s="4"/>
      <c r="N11" s="4"/>
      <c r="O11" s="4"/>
      <c r="P11" s="4"/>
      <c r="Q11" s="4"/>
      <c r="R11" s="4"/>
      <c r="S11" s="4"/>
      <c r="T11" s="4"/>
      <c r="U11" s="4"/>
      <c r="V11" s="4"/>
      <c r="W11" s="4"/>
      <c r="X11" s="4"/>
      <c r="Y11" s="4"/>
      <c r="Z11" s="4"/>
    </row>
    <row r="12" spans="1:26" ht="15.6">
      <c r="A12" s="4"/>
      <c r="B12" s="6"/>
      <c r="C12" s="7"/>
      <c r="D12" s="13" t="s">
        <v>16</v>
      </c>
      <c r="E12" s="7"/>
      <c r="F12" s="14">
        <v>0</v>
      </c>
      <c r="G12" s="7"/>
      <c r="H12" s="7">
        <v>5</v>
      </c>
      <c r="I12" s="5"/>
      <c r="J12" s="5"/>
      <c r="K12" s="5"/>
      <c r="L12" s="4"/>
      <c r="M12" s="4"/>
      <c r="N12" s="4"/>
      <c r="O12" s="4"/>
      <c r="P12" s="4"/>
      <c r="Q12" s="4"/>
      <c r="R12" s="4"/>
      <c r="S12" s="4"/>
      <c r="T12" s="4"/>
      <c r="U12" s="4"/>
      <c r="V12" s="4"/>
      <c r="W12" s="4"/>
      <c r="X12" s="4"/>
      <c r="Y12" s="4"/>
      <c r="Z12" s="4"/>
    </row>
    <row r="13" spans="1:26" ht="18">
      <c r="A13" s="4"/>
      <c r="B13" s="15"/>
      <c r="C13" s="9" t="s">
        <v>17</v>
      </c>
      <c r="D13" s="8"/>
      <c r="E13" s="8"/>
      <c r="F13" s="16"/>
      <c r="G13" s="17">
        <f>SUM(F6:F12)</f>
        <v>0</v>
      </c>
      <c r="H13" s="7"/>
      <c r="I13" s="5"/>
      <c r="J13" s="5"/>
      <c r="K13" s="5"/>
      <c r="L13" s="4"/>
      <c r="M13" s="4"/>
      <c r="N13" s="4"/>
      <c r="O13" s="4"/>
      <c r="P13" s="4"/>
      <c r="Q13" s="4"/>
      <c r="R13" s="4"/>
      <c r="S13" s="4"/>
      <c r="T13" s="4"/>
      <c r="U13" s="4"/>
      <c r="V13" s="4"/>
      <c r="W13" s="4"/>
      <c r="X13" s="4"/>
      <c r="Y13" s="4"/>
      <c r="Z13" s="4"/>
    </row>
    <row r="14" spans="1:26" ht="15.6">
      <c r="A14" s="4"/>
      <c r="B14" s="4"/>
      <c r="C14" s="5"/>
      <c r="D14" s="5"/>
      <c r="E14" s="5"/>
      <c r="F14" s="5"/>
      <c r="G14" s="5"/>
      <c r="H14" s="5"/>
      <c r="I14" s="5"/>
      <c r="J14" s="5"/>
      <c r="K14" s="5"/>
      <c r="L14" s="4"/>
      <c r="M14" s="4"/>
      <c r="N14" s="4"/>
      <c r="O14" s="4"/>
      <c r="P14" s="4"/>
      <c r="Q14" s="4"/>
      <c r="R14" s="4"/>
      <c r="S14" s="4"/>
      <c r="T14" s="4"/>
      <c r="U14" s="4"/>
      <c r="V14" s="4"/>
      <c r="W14" s="4"/>
      <c r="X14" s="4"/>
      <c r="Y14" s="4"/>
      <c r="Z14" s="4"/>
    </row>
    <row r="15" spans="1:26" ht="18">
      <c r="A15" s="4"/>
      <c r="B15" s="18"/>
      <c r="C15" s="19" t="s">
        <v>18</v>
      </c>
      <c r="D15" s="20"/>
      <c r="E15" s="20"/>
      <c r="F15" s="20"/>
      <c r="G15" s="20"/>
      <c r="H15" s="5"/>
      <c r="I15" s="5"/>
      <c r="J15" s="5"/>
      <c r="K15" s="5"/>
      <c r="L15" s="4"/>
      <c r="M15" s="4"/>
      <c r="N15" s="4"/>
      <c r="O15" s="4"/>
      <c r="P15" s="4"/>
      <c r="Q15" s="4"/>
      <c r="R15" s="4"/>
      <c r="S15" s="4"/>
      <c r="T15" s="4"/>
      <c r="U15" s="4"/>
      <c r="V15" s="4"/>
      <c r="W15" s="4"/>
      <c r="X15" s="4"/>
      <c r="Y15" s="4"/>
      <c r="Z15" s="4"/>
    </row>
    <row r="16" spans="1:26" ht="15.6">
      <c r="A16" s="4"/>
      <c r="B16" s="4"/>
      <c r="C16" s="5"/>
      <c r="D16" s="21" t="s">
        <v>19</v>
      </c>
      <c r="E16" s="5"/>
      <c r="F16" s="22"/>
      <c r="G16" s="5"/>
      <c r="H16" s="5"/>
      <c r="I16" s="5"/>
      <c r="J16" s="5"/>
      <c r="K16" s="5"/>
      <c r="L16" s="4"/>
      <c r="M16" s="4"/>
      <c r="N16" s="4"/>
      <c r="O16" s="4"/>
      <c r="P16" s="4"/>
      <c r="Q16" s="4"/>
      <c r="R16" s="4"/>
      <c r="S16" s="4"/>
      <c r="T16" s="4"/>
      <c r="U16" s="4"/>
      <c r="V16" s="4"/>
      <c r="W16" s="4"/>
      <c r="X16" s="4"/>
      <c r="Y16" s="4"/>
      <c r="Z16" s="4"/>
    </row>
    <row r="17" spans="1:26" ht="15.6">
      <c r="A17" s="4"/>
      <c r="B17" s="4"/>
      <c r="C17" s="5"/>
      <c r="D17" s="21" t="s">
        <v>20</v>
      </c>
      <c r="E17" s="5"/>
      <c r="F17" s="22"/>
      <c r="G17" s="5"/>
      <c r="H17" s="215"/>
      <c r="I17" s="210"/>
      <c r="J17" s="210"/>
      <c r="K17" s="5"/>
      <c r="L17" s="4"/>
      <c r="M17" s="4"/>
      <c r="N17" s="4"/>
      <c r="O17" s="4"/>
      <c r="P17" s="4"/>
      <c r="Q17" s="4"/>
      <c r="R17" s="4"/>
      <c r="S17" s="4"/>
      <c r="T17" s="4"/>
      <c r="U17" s="4"/>
      <c r="V17" s="4"/>
      <c r="W17" s="4"/>
      <c r="X17" s="4"/>
      <c r="Y17" s="4"/>
      <c r="Z17" s="4"/>
    </row>
    <row r="18" spans="1:26" ht="15.75" customHeight="1">
      <c r="A18" s="4"/>
      <c r="B18" s="4"/>
      <c r="C18" s="5"/>
      <c r="D18" s="21" t="s">
        <v>21</v>
      </c>
      <c r="E18" s="5"/>
      <c r="F18" s="22"/>
      <c r="G18" s="5"/>
      <c r="H18" s="210"/>
      <c r="I18" s="210"/>
      <c r="J18" s="210"/>
      <c r="K18" s="5"/>
      <c r="L18" s="4"/>
      <c r="M18" s="4"/>
      <c r="N18" s="4"/>
      <c r="O18" s="4"/>
      <c r="P18" s="4"/>
      <c r="Q18" s="4"/>
      <c r="R18" s="4"/>
      <c r="S18" s="4"/>
      <c r="T18" s="4"/>
      <c r="U18" s="4"/>
      <c r="V18" s="4"/>
      <c r="W18" s="4"/>
      <c r="X18" s="4"/>
      <c r="Y18" s="4"/>
      <c r="Z18" s="4"/>
    </row>
    <row r="19" spans="1:26" ht="15.75" customHeight="1">
      <c r="A19" s="4"/>
      <c r="B19" s="4"/>
      <c r="C19" s="5"/>
      <c r="D19" s="21" t="s">
        <v>22</v>
      </c>
      <c r="E19" s="5"/>
      <c r="F19" s="22"/>
      <c r="G19" s="5"/>
      <c r="H19" s="210"/>
      <c r="I19" s="210"/>
      <c r="J19" s="210"/>
      <c r="K19" s="5"/>
      <c r="L19" s="4"/>
      <c r="M19" s="4"/>
      <c r="N19" s="4"/>
      <c r="O19" s="4"/>
      <c r="P19" s="4"/>
      <c r="Q19" s="4"/>
      <c r="R19" s="4"/>
      <c r="S19" s="4"/>
      <c r="T19" s="4"/>
      <c r="U19" s="4"/>
      <c r="V19" s="4"/>
      <c r="W19" s="4"/>
      <c r="X19" s="4"/>
      <c r="Y19" s="4"/>
      <c r="Z19" s="4"/>
    </row>
    <row r="20" spans="1:26" ht="15.6">
      <c r="A20" s="4"/>
      <c r="B20" s="4"/>
      <c r="C20" s="5"/>
      <c r="D20" s="21" t="s">
        <v>23</v>
      </c>
      <c r="E20" s="5"/>
      <c r="F20" s="22"/>
      <c r="G20" s="5"/>
      <c r="H20" s="210"/>
      <c r="I20" s="210"/>
      <c r="J20" s="210"/>
      <c r="K20" s="23"/>
      <c r="L20" s="4"/>
      <c r="M20" s="4"/>
      <c r="N20" s="4"/>
      <c r="O20" s="4"/>
      <c r="P20" s="4"/>
      <c r="Q20" s="4"/>
      <c r="R20" s="4"/>
      <c r="S20" s="4"/>
      <c r="T20" s="4"/>
      <c r="U20" s="4"/>
      <c r="V20" s="4"/>
      <c r="W20" s="4"/>
      <c r="X20" s="4"/>
      <c r="Y20" s="4"/>
      <c r="Z20" s="4"/>
    </row>
    <row r="21" spans="1:26" ht="15.6">
      <c r="A21" s="4"/>
      <c r="B21" s="4"/>
      <c r="C21" s="5"/>
      <c r="D21" s="21" t="s">
        <v>24</v>
      </c>
      <c r="E21" s="5"/>
      <c r="F21" s="22"/>
      <c r="G21" s="5"/>
      <c r="H21" s="210"/>
      <c r="I21" s="210"/>
      <c r="J21" s="210"/>
      <c r="K21" s="5"/>
      <c r="L21" s="4"/>
      <c r="M21" s="4"/>
      <c r="N21" s="4"/>
      <c r="O21" s="4"/>
      <c r="P21" s="4"/>
      <c r="Q21" s="4"/>
      <c r="R21" s="4"/>
      <c r="S21" s="4"/>
      <c r="T21" s="4"/>
      <c r="U21" s="4"/>
      <c r="V21" s="4"/>
      <c r="W21" s="4"/>
      <c r="X21" s="4"/>
      <c r="Y21" s="4"/>
      <c r="Z21" s="4"/>
    </row>
    <row r="22" spans="1:26" ht="15.6">
      <c r="A22" s="4"/>
      <c r="B22" s="4"/>
      <c r="C22" s="5"/>
      <c r="D22" s="21" t="s">
        <v>25</v>
      </c>
      <c r="E22" s="5"/>
      <c r="F22" s="22"/>
      <c r="G22" s="5"/>
      <c r="H22" s="210"/>
      <c r="I22" s="210"/>
      <c r="J22" s="210"/>
      <c r="K22" s="5"/>
      <c r="L22" s="4"/>
      <c r="M22" s="4"/>
      <c r="N22" s="4"/>
      <c r="O22" s="4"/>
      <c r="P22" s="4"/>
      <c r="Q22" s="4"/>
      <c r="R22" s="4"/>
      <c r="S22" s="4"/>
      <c r="T22" s="4"/>
      <c r="U22" s="4"/>
      <c r="V22" s="4"/>
      <c r="W22" s="4"/>
      <c r="X22" s="4"/>
      <c r="Y22" s="4"/>
      <c r="Z22" s="4"/>
    </row>
    <row r="23" spans="1:26" ht="15.6">
      <c r="A23" s="4"/>
      <c r="B23" s="4"/>
      <c r="C23" s="5"/>
      <c r="D23" s="21" t="s">
        <v>26</v>
      </c>
      <c r="E23" s="5"/>
      <c r="F23" s="22"/>
      <c r="G23" s="5"/>
      <c r="H23" s="210"/>
      <c r="I23" s="210"/>
      <c r="J23" s="210"/>
      <c r="K23" s="5"/>
      <c r="L23" s="4"/>
      <c r="M23" s="4"/>
      <c r="N23" s="4"/>
      <c r="O23" s="4"/>
      <c r="P23" s="4"/>
      <c r="Q23" s="4"/>
      <c r="R23" s="4"/>
      <c r="S23" s="4"/>
      <c r="T23" s="4"/>
      <c r="U23" s="4"/>
      <c r="V23" s="4"/>
      <c r="W23" s="4"/>
      <c r="X23" s="4"/>
      <c r="Y23" s="4"/>
      <c r="Z23" s="4"/>
    </row>
    <row r="24" spans="1:26" ht="15.6">
      <c r="A24" s="4"/>
      <c r="B24" s="4"/>
      <c r="C24" s="5"/>
      <c r="D24" s="21" t="s">
        <v>27</v>
      </c>
      <c r="E24" s="5"/>
      <c r="F24" s="22"/>
      <c r="G24" s="5"/>
      <c r="H24" s="216"/>
      <c r="I24" s="210"/>
      <c r="J24" s="210"/>
      <c r="K24" s="5"/>
      <c r="L24" s="4"/>
      <c r="M24" s="4"/>
      <c r="N24" s="4"/>
      <c r="O24" s="4"/>
      <c r="P24" s="4"/>
      <c r="Q24" s="4"/>
      <c r="R24" s="4"/>
      <c r="S24" s="4"/>
      <c r="T24" s="4"/>
      <c r="U24" s="4"/>
      <c r="V24" s="4"/>
      <c r="W24" s="4"/>
      <c r="X24" s="4"/>
      <c r="Y24" s="4"/>
      <c r="Z24" s="4"/>
    </row>
    <row r="25" spans="1:26" ht="15.6">
      <c r="A25" s="4"/>
      <c r="B25" s="4"/>
      <c r="C25" s="5"/>
      <c r="D25" s="21" t="s">
        <v>28</v>
      </c>
      <c r="E25" s="5"/>
      <c r="F25" s="22"/>
      <c r="G25" s="5"/>
      <c r="H25" s="5"/>
      <c r="I25" s="5"/>
      <c r="J25" s="5"/>
      <c r="K25" s="5"/>
      <c r="L25" s="4"/>
      <c r="M25" s="4"/>
      <c r="N25" s="4"/>
      <c r="O25" s="4"/>
      <c r="P25" s="4"/>
      <c r="Q25" s="4"/>
      <c r="R25" s="4"/>
      <c r="S25" s="4"/>
      <c r="T25" s="4"/>
      <c r="U25" s="4"/>
      <c r="V25" s="4"/>
      <c r="W25" s="4"/>
      <c r="X25" s="4"/>
      <c r="Y25" s="4"/>
      <c r="Z25" s="4"/>
    </row>
    <row r="26" spans="1:26" ht="18">
      <c r="A26" s="4"/>
      <c r="B26" s="24"/>
      <c r="C26" s="25" t="s">
        <v>29</v>
      </c>
      <c r="D26" s="26"/>
      <c r="E26" s="26"/>
      <c r="F26" s="26"/>
      <c r="G26" s="27">
        <f>SUM(F16:F25)</f>
        <v>0</v>
      </c>
      <c r="H26" s="5"/>
      <c r="I26" s="5"/>
      <c r="J26" s="5"/>
      <c r="K26" s="5"/>
      <c r="L26" s="4"/>
      <c r="M26" s="4"/>
      <c r="N26" s="4"/>
      <c r="O26" s="4"/>
      <c r="P26" s="4"/>
      <c r="Q26" s="4"/>
      <c r="R26" s="4"/>
      <c r="S26" s="4"/>
      <c r="T26" s="4"/>
      <c r="U26" s="4"/>
      <c r="V26" s="4"/>
      <c r="W26" s="4"/>
      <c r="X26" s="4"/>
      <c r="Y26" s="4"/>
      <c r="Z26" s="4"/>
    </row>
    <row r="27" spans="1:26" ht="18">
      <c r="A27" s="4"/>
      <c r="B27" s="24"/>
      <c r="C27" s="28"/>
      <c r="D27" s="28"/>
      <c r="E27" s="28"/>
      <c r="F27" s="28"/>
      <c r="G27" s="29"/>
      <c r="H27" s="5"/>
      <c r="I27" s="5"/>
      <c r="J27" s="5"/>
      <c r="K27" s="5"/>
      <c r="L27" s="4"/>
      <c r="M27" s="4"/>
      <c r="N27" s="4"/>
      <c r="O27" s="4"/>
      <c r="P27" s="4"/>
      <c r="Q27" s="4"/>
      <c r="R27" s="4"/>
      <c r="S27" s="4"/>
      <c r="T27" s="4"/>
      <c r="U27" s="4"/>
      <c r="V27" s="4"/>
      <c r="W27" s="4"/>
      <c r="X27" s="4"/>
      <c r="Y27" s="4"/>
      <c r="Z27" s="4"/>
    </row>
    <row r="28" spans="1:26" ht="18">
      <c r="A28" s="4"/>
      <c r="B28" s="24"/>
      <c r="C28" s="28"/>
      <c r="D28" s="30" t="s">
        <v>30</v>
      </c>
      <c r="E28" s="31">
        <v>150000</v>
      </c>
      <c r="F28" s="22"/>
      <c r="G28" s="29"/>
      <c r="H28" s="5"/>
      <c r="I28" s="5"/>
      <c r="J28" s="5"/>
      <c r="K28" s="5"/>
      <c r="L28" s="4"/>
      <c r="M28" s="4"/>
      <c r="N28" s="4"/>
      <c r="O28" s="4"/>
      <c r="P28" s="4"/>
      <c r="Q28" s="4"/>
      <c r="R28" s="4"/>
      <c r="S28" s="4"/>
      <c r="T28" s="4"/>
      <c r="U28" s="4"/>
      <c r="V28" s="4"/>
      <c r="W28" s="4"/>
      <c r="X28" s="4"/>
      <c r="Y28" s="4"/>
      <c r="Z28" s="4"/>
    </row>
    <row r="29" spans="1:26" ht="18">
      <c r="A29" s="4"/>
      <c r="B29" s="24"/>
      <c r="C29" s="28"/>
      <c r="D29" s="28"/>
      <c r="E29" s="28"/>
      <c r="F29" s="28"/>
      <c r="G29" s="29"/>
      <c r="H29" s="5"/>
      <c r="I29" s="5"/>
      <c r="J29" s="5"/>
      <c r="K29" s="5"/>
      <c r="L29" s="4"/>
      <c r="M29" s="4"/>
      <c r="N29" s="4"/>
      <c r="O29" s="4"/>
      <c r="P29" s="4"/>
      <c r="Q29" s="4"/>
      <c r="R29" s="4"/>
      <c r="S29" s="4"/>
      <c r="T29" s="4"/>
      <c r="U29" s="4"/>
      <c r="V29" s="4"/>
      <c r="W29" s="4"/>
      <c r="X29" s="4"/>
      <c r="Y29" s="4"/>
      <c r="Z29" s="4"/>
    </row>
    <row r="30" spans="1:26" ht="21" customHeight="1">
      <c r="A30" s="4"/>
      <c r="B30" s="32" t="s">
        <v>31</v>
      </c>
      <c r="C30" s="33"/>
      <c r="D30" s="33"/>
      <c r="E30" s="33"/>
      <c r="F30" s="33"/>
      <c r="G30" s="34">
        <f>G13+G26+F28</f>
        <v>0</v>
      </c>
      <c r="H30" s="5"/>
      <c r="I30" s="5"/>
      <c r="J30" s="5"/>
      <c r="K30" s="5"/>
      <c r="L30" s="4"/>
      <c r="M30" s="4"/>
      <c r="N30" s="4"/>
      <c r="O30" s="4"/>
      <c r="P30" s="4"/>
      <c r="Q30" s="4"/>
      <c r="R30" s="4"/>
      <c r="S30" s="4"/>
      <c r="T30" s="4"/>
      <c r="U30" s="4"/>
      <c r="V30" s="4"/>
      <c r="W30" s="4"/>
      <c r="X30" s="4"/>
      <c r="Y30" s="4"/>
      <c r="Z30" s="4"/>
    </row>
    <row r="31" spans="1:26" ht="17.25" customHeight="1">
      <c r="A31" s="4"/>
      <c r="B31" s="4"/>
      <c r="C31" s="5"/>
      <c r="D31" s="5"/>
      <c r="E31" s="5"/>
      <c r="F31" s="5"/>
      <c r="G31" s="5"/>
      <c r="H31" s="5"/>
      <c r="I31" s="5"/>
      <c r="J31" s="5"/>
      <c r="K31" s="5"/>
      <c r="L31" s="4"/>
      <c r="M31" s="4"/>
      <c r="N31" s="4"/>
      <c r="O31" s="4"/>
      <c r="P31" s="4"/>
      <c r="Q31" s="4"/>
      <c r="R31" s="4"/>
      <c r="S31" s="4"/>
      <c r="T31" s="4"/>
      <c r="U31" s="4"/>
      <c r="V31" s="4"/>
      <c r="W31" s="4"/>
      <c r="X31" s="4"/>
      <c r="Y31" s="4"/>
      <c r="Z31" s="4"/>
    </row>
    <row r="32" spans="1:26" ht="44.25" customHeight="1">
      <c r="A32" s="4"/>
      <c r="B32" s="35" t="s">
        <v>32</v>
      </c>
      <c r="C32" s="36"/>
      <c r="D32" s="36"/>
      <c r="E32" s="36"/>
      <c r="F32" s="37" t="s">
        <v>33</v>
      </c>
      <c r="G32" s="37" t="s">
        <v>34</v>
      </c>
      <c r="H32" s="37" t="s">
        <v>35</v>
      </c>
      <c r="I32" s="37" t="s">
        <v>36</v>
      </c>
      <c r="J32" s="37" t="s">
        <v>37</v>
      </c>
      <c r="K32" s="5"/>
      <c r="L32" s="4"/>
      <c r="M32" s="4"/>
      <c r="N32" s="4"/>
      <c r="O32" s="4"/>
      <c r="P32" s="4"/>
      <c r="Q32" s="4"/>
      <c r="R32" s="4"/>
      <c r="S32" s="4"/>
      <c r="T32" s="4"/>
      <c r="U32" s="4"/>
      <c r="V32" s="4"/>
      <c r="W32" s="4"/>
      <c r="X32" s="4"/>
      <c r="Y32" s="4"/>
      <c r="Z32" s="4"/>
    </row>
    <row r="33" spans="1:26" ht="15.6">
      <c r="A33" s="4"/>
      <c r="B33" s="4"/>
      <c r="C33" s="21" t="s">
        <v>38</v>
      </c>
      <c r="D33" s="5"/>
      <c r="E33" s="5"/>
      <c r="F33" s="38">
        <f t="shared" ref="F33:F34" si="0">IF(G33=0,0,G33/$G$38)</f>
        <v>0</v>
      </c>
      <c r="G33" s="22"/>
      <c r="H33" s="7"/>
      <c r="I33" s="7"/>
      <c r="J33" s="7"/>
      <c r="K33" s="5"/>
      <c r="L33" s="4"/>
      <c r="M33" s="4"/>
      <c r="N33" s="4"/>
      <c r="O33" s="4"/>
      <c r="P33" s="4"/>
      <c r="Q33" s="4"/>
      <c r="R33" s="4"/>
      <c r="S33" s="4"/>
      <c r="T33" s="4"/>
      <c r="U33" s="4"/>
      <c r="V33" s="4"/>
      <c r="W33" s="4"/>
      <c r="X33" s="4"/>
      <c r="Y33" s="4"/>
      <c r="Z33" s="4"/>
    </row>
    <row r="34" spans="1:26" ht="15.6">
      <c r="A34" s="4"/>
      <c r="B34" s="4"/>
      <c r="C34" s="21" t="s">
        <v>39</v>
      </c>
      <c r="D34" s="5"/>
      <c r="E34" s="5"/>
      <c r="F34" s="38">
        <f t="shared" si="0"/>
        <v>0</v>
      </c>
      <c r="G34" s="22"/>
      <c r="H34" s="7"/>
      <c r="I34" s="7"/>
      <c r="J34" s="7"/>
      <c r="K34" s="5"/>
      <c r="L34" s="4"/>
      <c r="M34" s="4"/>
      <c r="N34" s="4"/>
      <c r="O34" s="4"/>
      <c r="P34" s="4"/>
      <c r="Q34" s="4"/>
      <c r="R34" s="4"/>
      <c r="S34" s="4"/>
      <c r="T34" s="4"/>
      <c r="U34" s="4"/>
      <c r="V34" s="4"/>
      <c r="W34" s="4"/>
      <c r="X34" s="4"/>
      <c r="Y34" s="4"/>
      <c r="Z34" s="4"/>
    </row>
    <row r="35" spans="1:26" ht="15.6">
      <c r="A35" s="4"/>
      <c r="B35" s="4"/>
      <c r="C35" s="21" t="s">
        <v>40</v>
      </c>
      <c r="D35" s="5"/>
      <c r="E35" s="5"/>
      <c r="F35" s="38"/>
      <c r="G35" s="39"/>
      <c r="H35" s="7"/>
      <c r="I35" s="7"/>
      <c r="J35" s="7"/>
      <c r="K35" s="5"/>
      <c r="L35" s="4"/>
      <c r="M35" s="4"/>
      <c r="N35" s="4"/>
      <c r="O35" s="4"/>
      <c r="P35" s="4"/>
      <c r="Q35" s="4"/>
      <c r="R35" s="4"/>
      <c r="S35" s="4"/>
      <c r="T35" s="4"/>
      <c r="U35" s="4"/>
      <c r="V35" s="4"/>
      <c r="W35" s="4"/>
      <c r="X35" s="4"/>
      <c r="Y35" s="4"/>
      <c r="Z35" s="4"/>
    </row>
    <row r="36" spans="1:26" ht="15.6">
      <c r="A36" s="4"/>
      <c r="B36" s="4"/>
      <c r="C36" s="5"/>
      <c r="D36" s="21" t="s">
        <v>41</v>
      </c>
      <c r="E36" s="5"/>
      <c r="F36" s="38">
        <f t="shared" ref="F36:F37" si="1">IF(G36=0,0,G36/$G$38)</f>
        <v>0</v>
      </c>
      <c r="G36" s="22"/>
      <c r="H36" s="38">
        <v>0.04</v>
      </c>
      <c r="I36" s="7">
        <v>60</v>
      </c>
      <c r="J36" s="40">
        <f t="shared" ref="J36:J37" si="2">ABS(IF(G36=0,0,PMT(H36/12,I36,G36)))</f>
        <v>0</v>
      </c>
      <c r="K36" s="5"/>
      <c r="L36" s="4"/>
      <c r="M36" s="4"/>
      <c r="N36" s="4"/>
      <c r="O36" s="4"/>
      <c r="P36" s="4"/>
      <c r="Q36" s="4"/>
      <c r="R36" s="4"/>
      <c r="S36" s="4"/>
      <c r="T36" s="4"/>
      <c r="U36" s="4"/>
      <c r="V36" s="4"/>
      <c r="W36" s="4"/>
      <c r="X36" s="4"/>
      <c r="Y36" s="4"/>
      <c r="Z36" s="4"/>
    </row>
    <row r="37" spans="1:26" ht="15.6">
      <c r="A37" s="4"/>
      <c r="B37" s="4"/>
      <c r="C37" s="5"/>
      <c r="D37" s="21" t="s">
        <v>42</v>
      </c>
      <c r="E37" s="5"/>
      <c r="F37" s="38">
        <f t="shared" si="1"/>
        <v>0</v>
      </c>
      <c r="G37" s="22"/>
      <c r="H37" s="38">
        <v>0</v>
      </c>
      <c r="I37" s="7">
        <v>12</v>
      </c>
      <c r="J37" s="40">
        <f t="shared" si="2"/>
        <v>0</v>
      </c>
      <c r="K37" s="5"/>
      <c r="L37" s="4"/>
      <c r="M37" s="4"/>
      <c r="N37" s="4"/>
      <c r="O37" s="4"/>
      <c r="P37" s="4"/>
      <c r="Q37" s="4"/>
      <c r="R37" s="4"/>
      <c r="S37" s="4"/>
      <c r="T37" s="4"/>
      <c r="U37" s="4"/>
      <c r="V37" s="4"/>
      <c r="W37" s="4"/>
      <c r="X37" s="4"/>
      <c r="Y37" s="4"/>
      <c r="Z37" s="4"/>
    </row>
    <row r="38" spans="1:26" ht="15.6">
      <c r="A38" s="4"/>
      <c r="B38" s="41" t="s">
        <v>43</v>
      </c>
      <c r="C38" s="42"/>
      <c r="D38" s="217" t="s">
        <v>44</v>
      </c>
      <c r="E38" s="218"/>
      <c r="F38" s="219"/>
      <c r="G38" s="43">
        <f>SUM(G33:G37)</f>
        <v>0</v>
      </c>
      <c r="H38" s="5"/>
      <c r="I38" s="5"/>
      <c r="J38" s="40">
        <f>SUM(J36:J37)</f>
        <v>0</v>
      </c>
      <c r="K38" s="5"/>
      <c r="L38" s="4"/>
      <c r="M38" s="4"/>
      <c r="N38" s="4"/>
      <c r="O38" s="4"/>
      <c r="P38" s="4"/>
      <c r="Q38" s="4"/>
      <c r="R38" s="4"/>
      <c r="S38" s="4"/>
      <c r="T38" s="4"/>
      <c r="U38" s="4"/>
      <c r="V38" s="4"/>
      <c r="W38" s="4"/>
      <c r="X38" s="4"/>
      <c r="Y38" s="4"/>
      <c r="Z38" s="4"/>
    </row>
    <row r="39" spans="1:26" ht="15.6">
      <c r="A39" s="4"/>
      <c r="B39" s="4"/>
      <c r="C39" s="5"/>
      <c r="D39" s="220" t="str">
        <f>IF(G39&gt;0,"تحتاج رفع رأس المال (مبلغ)    &gt;&gt; ",IF(G39&lt;C387,"تحتاج خفض رأس المال  (مبلغ)    &gt;&gt;","تم تغطية رأس المال بالكامل (متوازن)"))</f>
        <v>تم تغطية رأس المال بالكامل (متوازن)</v>
      </c>
      <c r="E39" s="210"/>
      <c r="F39" s="210"/>
      <c r="G39" s="29">
        <f>(G30-G38)</f>
        <v>0</v>
      </c>
      <c r="H39" s="5"/>
      <c r="I39" s="5"/>
      <c r="J39" s="5"/>
      <c r="K39" s="5"/>
      <c r="L39" s="4"/>
      <c r="M39" s="4"/>
      <c r="N39" s="4"/>
      <c r="O39" s="4"/>
      <c r="P39" s="4"/>
      <c r="Q39" s="4"/>
      <c r="R39" s="4"/>
      <c r="S39" s="4"/>
      <c r="T39" s="4"/>
      <c r="U39" s="4"/>
      <c r="V39" s="4"/>
      <c r="W39" s="4"/>
      <c r="X39" s="4"/>
      <c r="Y39" s="4"/>
      <c r="Z39" s="4"/>
    </row>
    <row r="40" spans="1:26" ht="15.6">
      <c r="A40" s="4"/>
      <c r="B40" s="4"/>
      <c r="C40" s="4"/>
      <c r="D40" s="4"/>
      <c r="E40" s="4"/>
      <c r="F40" s="4"/>
      <c r="G40" s="4"/>
      <c r="H40" s="4"/>
      <c r="I40" s="4"/>
      <c r="J40" s="4"/>
      <c r="K40" s="4"/>
      <c r="L40" s="4"/>
      <c r="M40" s="4"/>
      <c r="N40" s="4"/>
      <c r="O40" s="4"/>
      <c r="P40" s="4"/>
      <c r="Q40" s="4"/>
      <c r="R40" s="4"/>
      <c r="S40" s="4"/>
      <c r="T40" s="4"/>
      <c r="U40" s="4"/>
      <c r="V40" s="4"/>
      <c r="W40" s="4"/>
      <c r="X40" s="4"/>
      <c r="Y40" s="4"/>
      <c r="Z40" s="4"/>
    </row>
    <row r="41" spans="1:26" ht="15.6">
      <c r="A41" s="4"/>
      <c r="B41" s="4"/>
      <c r="C41" s="4"/>
      <c r="D41" s="4"/>
      <c r="E41" s="4"/>
      <c r="F41" s="4"/>
      <c r="G41" s="4"/>
      <c r="H41" s="4"/>
      <c r="I41" s="4"/>
      <c r="J41" s="4"/>
      <c r="K41" s="4"/>
      <c r="L41" s="4"/>
      <c r="M41" s="4"/>
      <c r="N41" s="4"/>
      <c r="O41" s="4"/>
      <c r="P41" s="4"/>
      <c r="Q41" s="4"/>
      <c r="R41" s="4"/>
      <c r="S41" s="4"/>
      <c r="T41" s="4"/>
      <c r="U41" s="4"/>
      <c r="V41" s="4"/>
      <c r="W41" s="4"/>
      <c r="X41" s="4"/>
      <c r="Y41" s="4"/>
      <c r="Z41" s="4"/>
    </row>
    <row r="42" spans="1:26" ht="15.6">
      <c r="A42" s="4"/>
      <c r="B42" s="4"/>
      <c r="C42" s="4"/>
      <c r="D42" s="4"/>
      <c r="E42" s="4"/>
      <c r="F42" s="4"/>
      <c r="G42" s="4"/>
      <c r="H42" s="4"/>
      <c r="I42" s="4"/>
      <c r="J42" s="4"/>
      <c r="K42" s="4"/>
      <c r="L42" s="4"/>
      <c r="M42" s="4"/>
      <c r="N42" s="4"/>
      <c r="O42" s="4"/>
      <c r="P42" s="4"/>
      <c r="Q42" s="4"/>
      <c r="R42" s="4"/>
      <c r="S42" s="4"/>
      <c r="T42" s="4"/>
      <c r="U42" s="4"/>
      <c r="V42" s="4"/>
      <c r="W42" s="4"/>
      <c r="X42" s="4"/>
      <c r="Y42" s="4"/>
      <c r="Z42" s="4"/>
    </row>
    <row r="43" spans="1:26" ht="15.6">
      <c r="A43" s="4"/>
      <c r="B43" s="4"/>
      <c r="C43" s="4"/>
      <c r="D43" s="4"/>
      <c r="E43" s="4"/>
      <c r="F43" s="4"/>
      <c r="G43" s="4"/>
      <c r="H43" s="4"/>
      <c r="I43" s="4"/>
      <c r="J43" s="4"/>
      <c r="K43" s="4"/>
      <c r="L43" s="4"/>
      <c r="M43" s="4"/>
      <c r="N43" s="4"/>
      <c r="O43" s="4"/>
      <c r="P43" s="4"/>
      <c r="Q43" s="4"/>
      <c r="R43" s="4"/>
      <c r="S43" s="4"/>
      <c r="T43" s="4"/>
      <c r="U43" s="4"/>
      <c r="V43" s="4"/>
      <c r="W43" s="4"/>
      <c r="X43" s="4"/>
      <c r="Y43" s="4"/>
      <c r="Z43" s="4"/>
    </row>
    <row r="44" spans="1:26" ht="15.6">
      <c r="A44" s="4"/>
      <c r="B44" s="4"/>
      <c r="C44" s="4"/>
      <c r="D44" s="4"/>
      <c r="E44" s="4"/>
      <c r="F44" s="4"/>
      <c r="G44" s="4"/>
      <c r="H44" s="4"/>
      <c r="I44" s="4"/>
      <c r="J44" s="4"/>
      <c r="K44" s="4"/>
      <c r="L44" s="4"/>
      <c r="M44" s="4"/>
      <c r="N44" s="4"/>
      <c r="O44" s="4"/>
      <c r="P44" s="4"/>
      <c r="Q44" s="4"/>
      <c r="R44" s="4"/>
      <c r="S44" s="4"/>
      <c r="T44" s="4"/>
      <c r="U44" s="4"/>
      <c r="V44" s="4"/>
      <c r="W44" s="4"/>
      <c r="X44" s="4"/>
      <c r="Y44" s="4"/>
      <c r="Z44" s="4"/>
    </row>
    <row r="45" spans="1:26" ht="15.6">
      <c r="A45" s="4"/>
      <c r="B45" s="4"/>
      <c r="C45" s="4"/>
      <c r="D45" s="4"/>
      <c r="E45" s="4"/>
      <c r="F45" s="4"/>
      <c r="G45" s="4"/>
      <c r="H45" s="4"/>
      <c r="I45" s="4"/>
      <c r="J45" s="4"/>
      <c r="K45" s="4"/>
      <c r="L45" s="4"/>
      <c r="M45" s="4"/>
      <c r="N45" s="4"/>
      <c r="O45" s="4"/>
      <c r="P45" s="4"/>
      <c r="Q45" s="4"/>
      <c r="R45" s="4"/>
      <c r="S45" s="4"/>
      <c r="T45" s="4"/>
      <c r="U45" s="4"/>
      <c r="V45" s="4"/>
      <c r="W45" s="4"/>
      <c r="X45" s="4"/>
      <c r="Y45" s="4"/>
      <c r="Z45" s="4"/>
    </row>
    <row r="46" spans="1:26" ht="15.6">
      <c r="A46" s="4"/>
      <c r="B46" s="4"/>
      <c r="C46" s="4"/>
      <c r="D46" s="4"/>
      <c r="E46" s="4"/>
      <c r="F46" s="4"/>
      <c r="G46" s="4"/>
      <c r="H46" s="4"/>
      <c r="I46" s="4"/>
      <c r="J46" s="4"/>
      <c r="K46" s="4"/>
      <c r="L46" s="4"/>
      <c r="M46" s="4"/>
      <c r="N46" s="4"/>
      <c r="O46" s="4"/>
      <c r="P46" s="4"/>
      <c r="Q46" s="4"/>
      <c r="R46" s="4"/>
      <c r="S46" s="4"/>
      <c r="T46" s="4"/>
      <c r="U46" s="4"/>
      <c r="V46" s="4"/>
      <c r="W46" s="4"/>
      <c r="X46" s="4"/>
      <c r="Y46" s="4"/>
      <c r="Z46" s="4"/>
    </row>
    <row r="47" spans="1:26" ht="15.6">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5.6">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5.6">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5.6">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5.6">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5.6">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5.6">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5.6">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5.6">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5.6">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5.6">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5.6">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5.6">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5.6">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5.6">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5.6">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5.6">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5.6">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5.6">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5.6">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5.6">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5.6">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5.6">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5.6">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5.6">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5.6">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5.6">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5.6">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5.6">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5.6">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5.6">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5.6">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5.6">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5.6">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5.6">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5.6">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5.6">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5.6">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5.6">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5.6">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5.6">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5.6">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5.6">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5.6">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5.6">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5.6">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5.6">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5.6">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5.6">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5.6">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5.6">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5.6">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5.6">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5.6">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5.6">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5.6">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5.6">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5.6">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5.6">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5.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5.6">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5.6">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5.6">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5.6">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5.6">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5.6">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5.6">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5.6">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5.6">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5.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5.6">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5.6">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5.6">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5.6">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5.6">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5.6">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5.6">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5.6">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5.6">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5.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5.6">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5.6">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5.6">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5.6">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5.6">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5.6">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5.6">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5.6">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5.6">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5.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5.6">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5.6">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5.6">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5.6">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5.6">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5.6">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5.6">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5.6">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5.6">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5.6">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5.6">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5.6">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5.6">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5.6">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5.6">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5.6">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5.6">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5.6">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5.6">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5.6">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5.6">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5.6">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5.6">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5.6">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5.6">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5.6">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5.6">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5.6">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5.6">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5.6">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5.6">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5.6">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5.6">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5.6">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5.6">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5.6">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5.6">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5.6">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5.6">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5.6">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5.6">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5.6">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5.6">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5.6">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5.6">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5.6">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5.6">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5.6">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5.6">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5.6">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5.6">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5.6">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5.6">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5.6">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5.6">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5.6">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5.6">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5.6">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5.6">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5.6">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5.6">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5.6">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5.6">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5.6">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5.6">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5.6">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5.6">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5.6">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5.6">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5.6">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5.6">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5.6">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5.6">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5.6">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5.6">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5.6">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5.6">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5.6">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5.6">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5.6">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5.6">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5.6">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5.6">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5.6">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5.6">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5.6">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5.6">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5.6">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5.6">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5.6">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5.6">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5.6">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5.6">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5.6">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5.6">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5.6">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5.6">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5.6">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5.6">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5.6">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5.6">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5.6">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5.6">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5.6">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5.6">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5.6">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5.6">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5.6">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5.6">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5.6">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5.6">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5.6">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5.6">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5.6">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5.6">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5.6">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5.6">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5.6">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5.6">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5.6">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5.6">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5.6">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5.6">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5.6">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5.6">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5.6">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5.6">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5.6">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5.6">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5.6">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5.6">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5.6">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5.6">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5.6">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5.6">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5.6">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5.6">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5.6">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5.6">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5.6">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5.6">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5.6">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5.6">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5.6">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5.6">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5.6">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5.6">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5.6">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5.6">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5.6">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5.6">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5.6">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5.6">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5.6">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5.6">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5.6">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5.6">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5.6">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5.6">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5.6">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5.6">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5.6">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5.6">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5.6">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5.6">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5.6">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5.6">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5.6">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5.6">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5.6">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5.6">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5.6">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5.6">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5.6">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5.6">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5.6">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5.6">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5.6">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5.6">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5.6">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5.6">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5.6">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5.6">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5.6">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5.6">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5.6">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5.6">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5.6">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5.6">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5.6">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5.6">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5.6">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5.6">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5.6">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5.6">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5.6">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5.6">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5.6">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5.6">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5.6">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5.6">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5.6">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5.6">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5.6">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5.6">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5.6">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5.6">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5.6">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5.6">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5.6">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5.6">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5.6">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5.6">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5.6">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5.6">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5.6">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5.6">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5.6">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5.6">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5.6">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5.6">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5.6">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5.6">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5.6">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5.6">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5.6">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5.6">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5.6">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5.6">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5.6">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5.6">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5.6">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5.6">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5.6">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5.6">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5.6">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5.6">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5.6">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5.6">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5.6">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5.6">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5.6">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5.6">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5.6">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5.6">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5.6">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5.6">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5.6">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5.6">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5.6">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5.6">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5.6">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5.6">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5.6">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5.6">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5.6">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5.6">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5.6">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5.6">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5.6">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5.6">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5.6">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5.6">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5.6">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5.6">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5.6">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5.6">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5.6">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5.6">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5.6">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5.6">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5.6">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5.6">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5.6">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5.6">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5.6">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5.6">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5.6">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5.6">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5.6">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5.6">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5.6">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5.6">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5.6">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5.6">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5.6">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5.6">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5.6">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5.6">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5.6">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5.6">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5.6">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5.6">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5.6">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5.6">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5.6">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5.6">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5.6">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5.6">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5.6">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5.6">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5.6">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5.6">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5.6">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5.6">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5.6">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5.6">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5.6">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5.6">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5.6">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5.6">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5.6">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5.6">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5.6">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5.6">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5.6">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5.6">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5.6">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5.6">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5.6">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5.6">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5.6">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5.6">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5.6">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5.6">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5.6">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5.6">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5.6">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5.6">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5.6">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5.6">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5.6">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5.6">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5.6">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5.6">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5.6">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5.6">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5.6">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5.6">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5.6">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5.6">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5.6">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5.6">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5.6">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5.6">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5.6">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5.6">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5.6">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5.6">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5.6">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5.6">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5.6">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5.6">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5.6">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5.6">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5.6">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5.6">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5.6">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5.6">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5.6">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5.6">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5.6">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5.6">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5.6">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5.6">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5.6">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5.6">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5.6">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5.6">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5.6">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5.6">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5.6">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5.6">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5.6">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5.6">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5.6">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5.6">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5.6">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5.6">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5.6">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5.6">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5.6">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5.6">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5.6">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5.6">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5.6">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5.6">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5.6">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5.6">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5.6">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5.6">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5.6">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5.6">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5.6">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5.6">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5.6">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5.6">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5.6">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5.6">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5.6">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5.6">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5.6">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5.6">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5.6">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5.6">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5.6">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5.6">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5.6">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5.6">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5.6">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5.6">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5.6">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5.6">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5.6">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5.6">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5.6">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5.6">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5.6">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5.6">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5.6">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5.6">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5.6">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5.6">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5.6">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5.6">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5.6">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5.6">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5.6">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5.6">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5.6">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5.6">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5.6">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5.6">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5.6">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5.6">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5.6">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5.6">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5.6">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5.6">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5.6">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5.6">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5.6">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5.6">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5.6">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5.6">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5.6">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5.6">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5.6">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5.6">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5.6">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5.6">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5.6">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5.6">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5.6">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5.6">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5.6">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5.6">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5.6">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5.6">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5.6">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5.6">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5.6">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5.6">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5.6">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5.6">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5.6">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5.6">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5.6">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5.6">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5.6">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5.6">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5.6">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5.6">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5.6">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5.6">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5.6">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5.6">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5.6">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5.6">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5.6">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5.6">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5.6">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5.6">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5.6">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5.6">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5.6">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5.6">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5.6">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5.6">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5.6">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5.6">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5.6">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5.6">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5.6">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5.6">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5.6">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5.6">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5.6">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5.6">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5.6">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5.6">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5.6">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5.6">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5.6">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5.6">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5.6">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5.6">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5.6">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5.6">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5.6">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5.6">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5.6">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5.6">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5.6">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5.6">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5.6">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5.6">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5.6">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5.6">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5.6">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5.6">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5.6">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5.6">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5.6">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5.6">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5.6">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5.6">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5.6">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5.6">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5.6">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5.6">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5.6">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5.6">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5.6">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5.6">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5.6">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5.6">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5.6">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5.6">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5.6">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5.6">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5.6">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5.6">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5.6">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5.6">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5.6">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5.6">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5.6">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5.6">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5.6">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5.6">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5.6">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5.6">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5.6">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5.6">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5.6">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5.6">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5.6">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5.6">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5.6">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5.6">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5.6">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5.6">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5.6">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5.6">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5.6">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5.6">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5.6">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5.6">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5.6">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5.6">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5.6">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5.6">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5.6">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5.6">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5.6">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5.6">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5.6">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5.6">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5.6">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5.6">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5.6">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5.6">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5.6">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5.6">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5.6">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5.6">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5.6">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5.6">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5.6">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5.6">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5.6">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5.6">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5.6">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5.6">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5.6">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5.6">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5.6">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5.6">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5.6">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5.6">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5.6">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5.6">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5.6">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5.6">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5.6">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5.6">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5.6">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5.6">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5.6">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5.6">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5.6">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5.6">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5.6">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5.6">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5.6">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5.6">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5.6">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5.6">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5.6">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5.6">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5.6">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5.6">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5.6">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5.6">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5.6">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5.6">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5.6">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5.6">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5.6">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5.6">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5.6">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5.6">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5.6">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5.6">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5.6">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5.6">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5.6">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5.6">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5.6">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5.6">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5.6">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5.6">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5.6">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5.6">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5.6">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5.6">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5.6">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5.6">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5.6">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5.6">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5.6">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5.6">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5.6">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5.6">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5.6">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5.6">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5.6">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5.6">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5.6">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5.6">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5.6">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5.6">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5.6">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5.6">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5.6">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5.6">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5.6">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5.6">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5.6">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5.6">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5.6">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5.6">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5.6">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5.6">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5.6">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5.6">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5.6">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5.6">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5.6">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5.6">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5.6">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5.6">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5.6">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5.6">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5.6">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5.6">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5.6">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5.6">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5.6">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5.6">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5.6">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5.6">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5.6">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5.6">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5.6">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5.6">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5.6">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5.6">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5.6">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5.6">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5.6">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5.6">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5.6">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5.6">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5.6">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5.6">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5.6">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5.6">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5.6">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5.6">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5.6">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5.6">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5.6">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5.6">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5.6">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5.6">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5.6">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5.6">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5.6">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5.6">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5.6">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5.6">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5.6">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5.6">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5.6">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5.6">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5.6">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5.6">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5.6">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5.6">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5.6">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5.6">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5.6">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5.6">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5.6">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5.6">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5.6">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5.6">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5.6">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5.6">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5.6">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5.6">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5.6">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5.6">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5.6">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5.6">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5.6">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5.6">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5.6">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5.6">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5.6">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5.6">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5.6">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5.6">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5.6">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5.6">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5.6">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5.6">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5.6">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5.6">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5.6">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5.6">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5.6">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5.6">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5.6">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5.6">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5.6">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5.6">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5.6">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5.6">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5.6">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5.6">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5.6">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5.6">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5.6">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5.6">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5.6">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5.6">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5.6">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5.6">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5.6">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5.6">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5.6">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5.6">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5.6">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5.6">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5.6">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5.6">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5.6">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5.6">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5.6">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5.6">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5.6">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5.6">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5.6">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5.6">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5.6">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5.6">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5.6">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5.6">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5.6">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5.6">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5.6">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5.6">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5.6">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5.6">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5.6">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5.6">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5.6">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5.6">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5.6">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5.6">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5.6">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5.6">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5.6">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5.6">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5.6">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5.6">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5.6">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5.6">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5.6">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5.6">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5.6">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5.6">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5.6">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5.6">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5.6">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5.6">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5.6">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5.6">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5.6">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5.6">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5.6">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5.6">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5.6">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5.6">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5.6">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5.6">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5.6">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5.6">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5.6">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5.6">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5.6">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5.6">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5.6">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5.6">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5.6">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5.6">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5.6">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5.6">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5.6">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5.6">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5.6">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5.6">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5.6">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5.6">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5.6">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5.6">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5.6">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5.6">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5.6">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5.6">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5.6">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5">
    <mergeCell ref="H17:J23"/>
    <mergeCell ref="H24:J24"/>
    <mergeCell ref="D38:F38"/>
    <mergeCell ref="D39:F39"/>
    <mergeCell ref="A1:G1"/>
  </mergeCells>
  <conditionalFormatting sqref="G39">
    <cfRule type="cellIs" dxfId="318" priority="1" operator="equal">
      <formula>0</formula>
    </cfRule>
  </conditionalFormatting>
  <conditionalFormatting sqref="G39">
    <cfRule type="cellIs" dxfId="317" priority="2" operator="greaterThan">
      <formula>1</formula>
    </cfRule>
  </conditionalFormatting>
  <conditionalFormatting sqref="G39">
    <cfRule type="cellIs" dxfId="316" priority="3" operator="lessThan">
      <formula>0</formula>
    </cfRule>
  </conditionalFormatting>
  <conditionalFormatting sqref="G39">
    <cfRule type="cellIs" dxfId="315" priority="4" operator="greaterThan">
      <formula>-35000</formula>
    </cfRule>
  </conditionalFormatting>
  <conditionalFormatting sqref="D39:F39">
    <cfRule type="containsText" dxfId="314" priority="5" operator="containsText" text="تحتاج خفض رأس المال">
      <formula>NOT(ISERROR(SEARCH(("تحتاج خفض رأس المال"),(D39))))</formula>
    </cfRule>
  </conditionalFormatting>
  <conditionalFormatting sqref="D39:F39">
    <cfRule type="containsText" dxfId="313" priority="6" operator="containsText" text="تحتاج رفع رأس المال (مبلغ)">
      <formula>NOT(ISERROR(SEARCH(("تحتاج رفع رأس المال (مبلغ)"),(D39))))</formula>
    </cfRule>
  </conditionalFormatting>
  <conditionalFormatting sqref="D39:F39">
    <cfRule type="containsText" dxfId="312" priority="7" operator="containsText" text="تم تغطية رأس المال بالكامل (متوازن)">
      <formula>NOT(ISERROR(SEARCH(("تم تغطية رأس المال بالكامل (متوازن)"),(D39))))</formula>
    </cfRule>
  </conditionalFormatting>
  <pageMargins left="0.7" right="0.7" top="0.75" bottom="0.75" header="0" footer="0"/>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1:Z1000"/>
  <sheetViews>
    <sheetView tabSelected="1" workbookViewId="0"/>
  </sheetViews>
  <sheetFormatPr defaultColWidth="12.59765625" defaultRowHeight="15" customHeight="1"/>
  <cols>
    <col min="1" max="1" width="8" customWidth="1"/>
    <col min="2" max="2" width="13.19921875" customWidth="1"/>
    <col min="3" max="3" width="9" customWidth="1"/>
    <col min="4" max="4" width="9.69921875" customWidth="1"/>
    <col min="5" max="7" width="9.3984375" customWidth="1"/>
    <col min="8" max="8" width="9.5" customWidth="1"/>
    <col min="9" max="16" width="9.3984375" customWidth="1"/>
    <col min="17" max="17" width="18.69921875" customWidth="1"/>
    <col min="18" max="18" width="17.69921875" customWidth="1"/>
    <col min="19" max="19" width="8.69921875" customWidth="1"/>
    <col min="20" max="26" width="8" customWidth="1"/>
  </cols>
  <sheetData>
    <row r="1" spans="1:26" ht="12.75" customHeight="1">
      <c r="A1" s="44"/>
      <c r="B1" s="44"/>
      <c r="C1" s="44"/>
      <c r="D1" s="44"/>
      <c r="E1" s="44"/>
      <c r="F1" s="44"/>
      <c r="G1" s="44"/>
      <c r="H1" s="44"/>
      <c r="I1" s="44"/>
      <c r="J1" s="44"/>
      <c r="K1" s="44"/>
      <c r="L1" s="44"/>
      <c r="M1" s="44"/>
      <c r="N1" s="44"/>
      <c r="O1" s="44"/>
      <c r="P1" s="44"/>
      <c r="Q1" s="44"/>
      <c r="R1" s="44"/>
      <c r="S1" s="44"/>
      <c r="T1" s="44"/>
      <c r="U1" s="44"/>
      <c r="V1" s="44"/>
      <c r="W1" s="44"/>
      <c r="X1" s="44"/>
      <c r="Y1" s="44"/>
      <c r="Z1" s="44"/>
    </row>
    <row r="2" spans="1:26" ht="12.75" customHeight="1">
      <c r="A2" s="44"/>
      <c r="B2" s="44"/>
      <c r="C2" s="44"/>
      <c r="D2" s="44"/>
      <c r="E2" s="44"/>
      <c r="F2" s="44"/>
      <c r="G2" s="44"/>
      <c r="H2" s="44"/>
      <c r="I2" s="44"/>
      <c r="J2" s="44"/>
      <c r="K2" s="44"/>
      <c r="L2" s="44"/>
      <c r="M2" s="44"/>
      <c r="N2" s="44"/>
      <c r="O2" s="44"/>
      <c r="P2" s="44"/>
      <c r="Q2" s="44"/>
      <c r="R2" s="44"/>
      <c r="S2" s="44"/>
      <c r="T2" s="44"/>
      <c r="U2" s="44"/>
      <c r="V2" s="44"/>
      <c r="W2" s="44"/>
      <c r="X2" s="44"/>
      <c r="Y2" s="44"/>
      <c r="Z2" s="44"/>
    </row>
    <row r="3" spans="1:26" ht="12.75" customHeight="1">
      <c r="A3" s="44"/>
      <c r="B3" s="44"/>
      <c r="C3" s="44"/>
      <c r="D3" s="44"/>
      <c r="E3" s="44"/>
      <c r="F3" s="44"/>
      <c r="G3" s="45" t="s">
        <v>45</v>
      </c>
      <c r="H3" s="45" t="s">
        <v>46</v>
      </c>
      <c r="I3" s="45" t="s">
        <v>47</v>
      </c>
      <c r="J3" s="44"/>
      <c r="K3" s="44"/>
      <c r="L3" s="44"/>
      <c r="M3" s="44"/>
      <c r="N3" s="44"/>
      <c r="O3" s="44"/>
      <c r="P3" s="44"/>
      <c r="Q3" s="44"/>
      <c r="R3" s="44"/>
      <c r="S3" s="44"/>
      <c r="T3" s="44"/>
      <c r="U3" s="44"/>
      <c r="V3" s="44"/>
      <c r="W3" s="44"/>
      <c r="X3" s="44"/>
      <c r="Y3" s="44"/>
      <c r="Z3" s="44"/>
    </row>
    <row r="4" spans="1:26" ht="12.75" customHeight="1">
      <c r="A4" s="44"/>
      <c r="B4" s="44"/>
      <c r="C4" s="44"/>
      <c r="D4" s="44"/>
      <c r="E4" s="44"/>
      <c r="F4" s="45" t="s">
        <v>48</v>
      </c>
      <c r="G4" s="31">
        <f>Q44</f>
        <v>0</v>
      </c>
      <c r="H4" s="31">
        <f>Q45</f>
        <v>0</v>
      </c>
      <c r="I4" s="31">
        <f>Q46</f>
        <v>0</v>
      </c>
      <c r="J4" s="44"/>
      <c r="K4" s="44"/>
      <c r="L4" s="44"/>
      <c r="M4" s="44"/>
      <c r="N4" s="44"/>
      <c r="O4" s="44"/>
      <c r="P4" s="44"/>
      <c r="Q4" s="44"/>
      <c r="R4" s="44"/>
      <c r="S4" s="44"/>
      <c r="T4" s="44"/>
      <c r="U4" s="44"/>
      <c r="V4" s="44"/>
      <c r="W4" s="44"/>
      <c r="X4" s="44"/>
      <c r="Y4" s="44"/>
      <c r="Z4" s="44"/>
    </row>
    <row r="5" spans="1:26" ht="12.75" customHeight="1">
      <c r="A5" s="44"/>
      <c r="B5" s="44"/>
      <c r="C5" s="44"/>
      <c r="D5" s="44"/>
      <c r="E5" s="44"/>
      <c r="F5" s="45" t="s">
        <v>49</v>
      </c>
      <c r="G5" s="31">
        <f>Q74</f>
        <v>0</v>
      </c>
      <c r="H5" s="31">
        <f>Q75</f>
        <v>0</v>
      </c>
      <c r="I5" s="31">
        <f>Q76</f>
        <v>0</v>
      </c>
      <c r="J5" s="44"/>
      <c r="K5" s="44"/>
      <c r="L5" s="44"/>
      <c r="M5" s="44"/>
      <c r="N5" s="44"/>
      <c r="O5" s="44"/>
      <c r="P5" s="44"/>
      <c r="Q5" s="44"/>
      <c r="R5" s="44"/>
      <c r="S5" s="44"/>
      <c r="T5" s="44"/>
      <c r="U5" s="44"/>
      <c r="V5" s="44"/>
      <c r="W5" s="44"/>
      <c r="X5" s="44"/>
      <c r="Y5" s="44"/>
      <c r="Z5" s="44"/>
    </row>
    <row r="6" spans="1:26" ht="12.75" customHeight="1">
      <c r="A6" s="44"/>
      <c r="B6" s="44"/>
      <c r="C6" s="44"/>
      <c r="D6" s="44"/>
      <c r="E6" s="44"/>
      <c r="F6" s="45" t="s">
        <v>50</v>
      </c>
      <c r="G6" s="31">
        <f>Q106</f>
        <v>0</v>
      </c>
      <c r="H6" s="31">
        <f>Q107</f>
        <v>0</v>
      </c>
      <c r="I6" s="31">
        <f>Q108</f>
        <v>0</v>
      </c>
      <c r="J6" s="44"/>
      <c r="K6" s="44"/>
      <c r="L6" s="44"/>
      <c r="M6" s="44"/>
      <c r="N6" s="44"/>
      <c r="O6" s="44"/>
      <c r="P6" s="44"/>
      <c r="Q6" s="44"/>
      <c r="R6" s="44"/>
      <c r="S6" s="44"/>
      <c r="T6" s="44"/>
      <c r="U6" s="44"/>
      <c r="V6" s="44"/>
      <c r="W6" s="44"/>
      <c r="X6" s="44"/>
      <c r="Y6" s="44"/>
      <c r="Z6" s="44"/>
    </row>
    <row r="7" spans="1:26" ht="12.75" customHeight="1">
      <c r="A7" s="44"/>
      <c r="B7" s="44"/>
      <c r="C7" s="44"/>
      <c r="D7" s="44"/>
      <c r="E7" s="44"/>
      <c r="F7" s="44"/>
      <c r="G7" s="44"/>
      <c r="H7" s="44"/>
      <c r="I7" s="44"/>
      <c r="J7" s="44"/>
      <c r="K7" s="44"/>
      <c r="L7" s="44"/>
      <c r="M7" s="44"/>
      <c r="N7" s="44"/>
      <c r="O7" s="44"/>
      <c r="P7" s="44"/>
      <c r="Q7" s="44"/>
      <c r="R7" s="44"/>
      <c r="S7" s="44"/>
      <c r="T7" s="44"/>
      <c r="U7" s="44"/>
      <c r="V7" s="44"/>
      <c r="W7" s="44"/>
      <c r="X7" s="44"/>
      <c r="Y7" s="44"/>
      <c r="Z7" s="44"/>
    </row>
    <row r="8" spans="1:26" ht="12.75" customHeight="1">
      <c r="A8" s="44"/>
      <c r="B8" s="44"/>
      <c r="C8" s="44"/>
      <c r="D8" s="44"/>
      <c r="E8" s="44"/>
      <c r="F8" s="44"/>
      <c r="G8" s="44"/>
      <c r="H8" s="44"/>
      <c r="I8" s="44"/>
      <c r="J8" s="44"/>
      <c r="K8" s="44"/>
      <c r="L8" s="44"/>
      <c r="M8" s="44"/>
      <c r="N8" s="44"/>
      <c r="O8" s="44"/>
      <c r="P8" s="44"/>
      <c r="Q8" s="44"/>
      <c r="R8" s="44"/>
      <c r="S8" s="44"/>
      <c r="T8" s="44"/>
      <c r="U8" s="44"/>
      <c r="V8" s="44"/>
      <c r="W8" s="44"/>
      <c r="X8" s="44"/>
      <c r="Y8" s="44"/>
      <c r="Z8" s="44"/>
    </row>
    <row r="9" spans="1:26" ht="15" customHeight="1">
      <c r="A9" s="44"/>
      <c r="B9" s="44"/>
      <c r="C9" s="46"/>
      <c r="D9" s="46"/>
      <c r="E9" s="46"/>
      <c r="F9" s="44"/>
      <c r="G9" s="44"/>
      <c r="H9" s="44"/>
      <c r="I9" s="44"/>
      <c r="J9" s="44"/>
      <c r="K9" s="46"/>
      <c r="L9" s="44"/>
      <c r="M9" s="44"/>
      <c r="N9" s="44"/>
      <c r="O9" s="44"/>
      <c r="P9" s="44"/>
      <c r="Q9" s="44"/>
      <c r="R9" s="44"/>
      <c r="S9" s="44"/>
      <c r="T9" s="44"/>
      <c r="U9" s="44"/>
      <c r="V9" s="44"/>
      <c r="W9" s="44"/>
      <c r="X9" s="44"/>
      <c r="Y9" s="44"/>
      <c r="Z9" s="44"/>
    </row>
    <row r="10" spans="1:26" ht="12.75" customHeight="1">
      <c r="A10" s="44"/>
      <c r="B10" s="44"/>
      <c r="C10" s="46"/>
      <c r="D10" s="46"/>
      <c r="E10" s="46"/>
      <c r="F10" s="44"/>
      <c r="G10" s="44"/>
      <c r="H10" s="44"/>
      <c r="I10" s="44"/>
      <c r="J10" s="44"/>
      <c r="K10" s="46"/>
      <c r="L10" s="44"/>
      <c r="M10" s="44"/>
      <c r="N10" s="44"/>
      <c r="O10" s="44"/>
      <c r="P10" s="44"/>
      <c r="Q10" s="44"/>
      <c r="R10" s="44"/>
      <c r="S10" s="44"/>
      <c r="T10" s="44"/>
      <c r="U10" s="44"/>
      <c r="V10" s="44"/>
      <c r="W10" s="44"/>
      <c r="X10" s="44"/>
      <c r="Y10" s="44"/>
      <c r="Z10" s="44"/>
    </row>
    <row r="11" spans="1:26" ht="12.75" customHeight="1">
      <c r="A11" s="44"/>
      <c r="B11" s="44"/>
      <c r="C11" s="47"/>
      <c r="D11" s="47"/>
      <c r="E11" s="47"/>
      <c r="F11" s="44"/>
      <c r="G11" s="44"/>
      <c r="H11" s="44"/>
      <c r="I11" s="44"/>
      <c r="J11" s="44"/>
      <c r="K11" s="46"/>
      <c r="L11" s="44"/>
      <c r="M11" s="44"/>
      <c r="N11" s="44"/>
      <c r="O11" s="44"/>
      <c r="P11" s="44"/>
      <c r="Q11" s="44"/>
      <c r="R11" s="44"/>
      <c r="S11" s="44"/>
      <c r="T11" s="44"/>
      <c r="U11" s="44"/>
      <c r="V11" s="44"/>
      <c r="W11" s="44"/>
      <c r="X11" s="44"/>
      <c r="Y11" s="44"/>
      <c r="Z11" s="44"/>
    </row>
    <row r="12" spans="1:26" ht="12.75" customHeight="1">
      <c r="A12" s="44"/>
      <c r="B12" s="48"/>
      <c r="C12" s="46"/>
      <c r="D12" s="46"/>
      <c r="E12" s="46"/>
      <c r="F12" s="44"/>
      <c r="G12" s="44"/>
      <c r="H12" s="44"/>
      <c r="I12" s="44"/>
      <c r="J12" s="44"/>
      <c r="K12" s="44"/>
      <c r="L12" s="44"/>
      <c r="M12" s="44"/>
      <c r="N12" s="44"/>
      <c r="O12" s="44"/>
      <c r="P12" s="44"/>
      <c r="Q12" s="44"/>
      <c r="R12" s="44"/>
      <c r="S12" s="44"/>
      <c r="T12" s="44"/>
      <c r="U12" s="44"/>
      <c r="V12" s="44"/>
      <c r="W12" s="44"/>
      <c r="X12" s="44"/>
      <c r="Y12" s="44"/>
      <c r="Z12" s="44"/>
    </row>
    <row r="13" spans="1:26" ht="12.75" customHeight="1">
      <c r="A13" s="44"/>
      <c r="B13" s="48"/>
      <c r="C13" s="46"/>
      <c r="D13" s="46"/>
      <c r="E13" s="46"/>
      <c r="F13" s="44"/>
      <c r="G13" s="44"/>
      <c r="H13" s="44"/>
      <c r="I13" s="44"/>
      <c r="J13" s="44"/>
      <c r="K13" s="44"/>
      <c r="L13" s="44"/>
      <c r="M13" s="44"/>
      <c r="N13" s="44"/>
      <c r="O13" s="44"/>
      <c r="P13" s="44"/>
      <c r="Q13" s="44"/>
      <c r="R13" s="44"/>
      <c r="S13" s="44"/>
      <c r="T13" s="44"/>
      <c r="U13" s="44"/>
      <c r="V13" s="44"/>
      <c r="W13" s="44"/>
      <c r="X13" s="44"/>
      <c r="Y13" s="44"/>
      <c r="Z13" s="44"/>
    </row>
    <row r="14" spans="1:26" ht="12.75" customHeight="1">
      <c r="A14" s="44"/>
      <c r="B14" s="49"/>
      <c r="C14" s="48"/>
      <c r="D14" s="44"/>
      <c r="E14" s="44"/>
      <c r="F14" s="44"/>
      <c r="G14" s="44"/>
      <c r="H14" s="44"/>
      <c r="I14" s="44"/>
      <c r="J14" s="44"/>
      <c r="K14" s="44"/>
      <c r="L14" s="44"/>
      <c r="M14" s="44"/>
      <c r="N14" s="44"/>
      <c r="O14" s="44"/>
      <c r="P14" s="44"/>
      <c r="Q14" s="44"/>
      <c r="R14" s="44"/>
      <c r="S14" s="44"/>
      <c r="T14" s="44"/>
      <c r="U14" s="44"/>
      <c r="V14" s="44"/>
      <c r="W14" s="44"/>
      <c r="X14" s="44"/>
      <c r="Y14" s="44"/>
      <c r="Z14" s="44"/>
    </row>
    <row r="15" spans="1:26" ht="12.75" customHeight="1">
      <c r="A15" s="44"/>
      <c r="B15" s="49"/>
      <c r="C15" s="48"/>
      <c r="D15" s="44"/>
      <c r="E15" s="44"/>
      <c r="F15" s="44"/>
      <c r="G15" s="44"/>
      <c r="H15" s="44"/>
      <c r="I15" s="44"/>
      <c r="J15" s="44"/>
      <c r="K15" s="44"/>
      <c r="L15" s="44"/>
      <c r="M15" s="44"/>
      <c r="N15" s="44"/>
      <c r="O15" s="44"/>
      <c r="P15" s="44"/>
      <c r="Q15" s="44"/>
      <c r="R15" s="44"/>
      <c r="S15" s="44"/>
      <c r="T15" s="44"/>
      <c r="U15" s="44"/>
      <c r="V15" s="44"/>
      <c r="W15" s="44"/>
      <c r="X15" s="44"/>
      <c r="Y15" s="44"/>
      <c r="Z15" s="44"/>
    </row>
    <row r="16" spans="1:26" ht="12.75" customHeight="1">
      <c r="A16" s="44"/>
      <c r="B16" s="49"/>
      <c r="C16" s="48"/>
      <c r="D16" s="44"/>
      <c r="E16" s="44"/>
      <c r="F16" s="44"/>
      <c r="G16" s="44"/>
      <c r="H16" s="44"/>
      <c r="I16" s="44"/>
      <c r="J16" s="44"/>
      <c r="K16" s="44"/>
      <c r="L16" s="44"/>
      <c r="M16" s="44"/>
      <c r="N16" s="44"/>
      <c r="O16" s="44"/>
      <c r="P16" s="44"/>
      <c r="Q16" s="44"/>
      <c r="R16" s="44"/>
      <c r="S16" s="44"/>
      <c r="T16" s="44"/>
      <c r="U16" s="44"/>
      <c r="V16" s="44"/>
      <c r="W16" s="44"/>
      <c r="X16" s="44"/>
      <c r="Y16" s="44"/>
      <c r="Z16" s="44"/>
    </row>
    <row r="17" spans="1:26" ht="12.75"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row>
    <row r="18" spans="1:26" ht="12.75" customHeight="1">
      <c r="A18" s="44"/>
      <c r="B18" s="228" t="s">
        <v>51</v>
      </c>
      <c r="C18" s="229"/>
      <c r="D18" s="230"/>
      <c r="E18" s="50" t="s">
        <v>52</v>
      </c>
      <c r="F18" s="50" t="s">
        <v>53</v>
      </c>
      <c r="G18" s="50" t="s">
        <v>54</v>
      </c>
      <c r="H18" s="50" t="s">
        <v>55</v>
      </c>
      <c r="I18" s="50" t="s">
        <v>56</v>
      </c>
      <c r="J18" s="50" t="s">
        <v>57</v>
      </c>
      <c r="K18" s="50" t="s">
        <v>58</v>
      </c>
      <c r="L18" s="50" t="s">
        <v>59</v>
      </c>
      <c r="M18" s="50" t="s">
        <v>60</v>
      </c>
      <c r="N18" s="50" t="s">
        <v>61</v>
      </c>
      <c r="O18" s="50" t="s">
        <v>62</v>
      </c>
      <c r="P18" s="50" t="s">
        <v>63</v>
      </c>
      <c r="Q18" s="44"/>
      <c r="R18" s="44"/>
      <c r="S18" s="44"/>
      <c r="T18" s="44"/>
      <c r="U18" s="44"/>
      <c r="V18" s="44"/>
      <c r="W18" s="44"/>
      <c r="X18" s="44"/>
      <c r="Y18" s="44"/>
      <c r="Z18" s="44"/>
    </row>
    <row r="19" spans="1:26" ht="12.75" customHeight="1">
      <c r="A19" s="44"/>
      <c r="B19" s="51" t="s">
        <v>64</v>
      </c>
      <c r="C19" s="52" t="s">
        <v>65</v>
      </c>
      <c r="D19" s="53" t="s">
        <v>46</v>
      </c>
      <c r="E19" s="231" t="s">
        <v>66</v>
      </c>
      <c r="F19" s="232"/>
      <c r="G19" s="232"/>
      <c r="H19" s="232"/>
      <c r="I19" s="232"/>
      <c r="J19" s="232"/>
      <c r="K19" s="232"/>
      <c r="L19" s="232"/>
      <c r="M19" s="232"/>
      <c r="N19" s="232"/>
      <c r="O19" s="232"/>
      <c r="P19" s="233"/>
      <c r="Q19" s="45" t="s">
        <v>67</v>
      </c>
      <c r="R19" s="44"/>
      <c r="S19" s="44"/>
      <c r="T19" s="44"/>
      <c r="U19" s="44"/>
      <c r="V19" s="44"/>
      <c r="W19" s="44"/>
      <c r="X19" s="44"/>
      <c r="Y19" s="44"/>
      <c r="Z19" s="44"/>
    </row>
    <row r="20" spans="1:26" ht="12.75" customHeight="1">
      <c r="A20" s="44"/>
      <c r="B20" s="54"/>
      <c r="C20" s="55"/>
      <c r="D20" s="56"/>
      <c r="E20" s="54"/>
      <c r="F20" s="54"/>
      <c r="G20" s="54"/>
      <c r="H20" s="54"/>
      <c r="I20" s="54"/>
      <c r="J20" s="54"/>
      <c r="K20" s="54"/>
      <c r="L20" s="54"/>
      <c r="M20" s="54"/>
      <c r="N20" s="54"/>
      <c r="O20" s="54"/>
      <c r="P20" s="54"/>
      <c r="Q20" s="57">
        <f t="shared" ref="Q20:Q25" si="0">SUM(E20:P20)</f>
        <v>0</v>
      </c>
      <c r="R20" s="44"/>
      <c r="S20" s="44"/>
      <c r="T20" s="44"/>
      <c r="U20" s="44"/>
      <c r="V20" s="44"/>
      <c r="W20" s="44"/>
      <c r="X20" s="44"/>
      <c r="Y20" s="44"/>
      <c r="Z20" s="44"/>
    </row>
    <row r="21" spans="1:26" ht="12.75" customHeight="1">
      <c r="A21" s="44"/>
      <c r="B21" s="54"/>
      <c r="C21" s="58"/>
      <c r="D21" s="56"/>
      <c r="E21" s="54"/>
      <c r="F21" s="54"/>
      <c r="G21" s="54"/>
      <c r="H21" s="54"/>
      <c r="I21" s="54"/>
      <c r="J21" s="54"/>
      <c r="K21" s="54"/>
      <c r="L21" s="54"/>
      <c r="M21" s="54"/>
      <c r="N21" s="54"/>
      <c r="O21" s="54"/>
      <c r="P21" s="54"/>
      <c r="Q21" s="57">
        <f t="shared" si="0"/>
        <v>0</v>
      </c>
      <c r="R21" s="44"/>
      <c r="S21" s="44"/>
      <c r="T21" s="44"/>
      <c r="U21" s="44"/>
      <c r="V21" s="44"/>
      <c r="W21" s="44"/>
      <c r="X21" s="44"/>
      <c r="Y21" s="44"/>
      <c r="Z21" s="44"/>
    </row>
    <row r="22" spans="1:26" ht="12.75" customHeight="1">
      <c r="A22" s="44"/>
      <c r="B22" s="54"/>
      <c r="C22" s="58"/>
      <c r="D22" s="56"/>
      <c r="E22" s="54"/>
      <c r="F22" s="54"/>
      <c r="G22" s="54"/>
      <c r="H22" s="54"/>
      <c r="I22" s="54"/>
      <c r="J22" s="54"/>
      <c r="K22" s="54"/>
      <c r="L22" s="54"/>
      <c r="M22" s="54"/>
      <c r="N22" s="54"/>
      <c r="O22" s="54"/>
      <c r="P22" s="54"/>
      <c r="Q22" s="57">
        <f t="shared" si="0"/>
        <v>0</v>
      </c>
      <c r="R22" s="59"/>
      <c r="S22" s="44"/>
      <c r="T22" s="44"/>
      <c r="U22" s="44"/>
      <c r="V22" s="44"/>
      <c r="W22" s="44"/>
      <c r="X22" s="44"/>
      <c r="Y22" s="44"/>
      <c r="Z22" s="44"/>
    </row>
    <row r="23" spans="1:26" ht="12.75" customHeight="1">
      <c r="A23" s="44"/>
      <c r="B23" s="54"/>
      <c r="C23" s="58"/>
      <c r="D23" s="56"/>
      <c r="E23" s="54"/>
      <c r="F23" s="54"/>
      <c r="G23" s="54"/>
      <c r="H23" s="54"/>
      <c r="I23" s="54"/>
      <c r="J23" s="54"/>
      <c r="K23" s="54"/>
      <c r="L23" s="54"/>
      <c r="M23" s="54"/>
      <c r="N23" s="54"/>
      <c r="O23" s="54"/>
      <c r="P23" s="54"/>
      <c r="Q23" s="57">
        <f t="shared" si="0"/>
        <v>0</v>
      </c>
      <c r="R23" s="59"/>
      <c r="S23" s="44"/>
      <c r="T23" s="44"/>
      <c r="U23" s="44"/>
      <c r="V23" s="44"/>
      <c r="W23" s="44"/>
      <c r="X23" s="44"/>
      <c r="Y23" s="44"/>
      <c r="Z23" s="44"/>
    </row>
    <row r="24" spans="1:26" ht="12.75" customHeight="1">
      <c r="A24" s="44"/>
      <c r="B24" s="54"/>
      <c r="C24" s="58"/>
      <c r="D24" s="56"/>
      <c r="E24" s="54"/>
      <c r="F24" s="54"/>
      <c r="G24" s="54"/>
      <c r="H24" s="54"/>
      <c r="I24" s="54"/>
      <c r="J24" s="54"/>
      <c r="K24" s="54"/>
      <c r="L24" s="54"/>
      <c r="M24" s="54"/>
      <c r="N24" s="54"/>
      <c r="O24" s="54"/>
      <c r="P24" s="54"/>
      <c r="Q24" s="57">
        <f t="shared" si="0"/>
        <v>0</v>
      </c>
      <c r="R24" s="59"/>
      <c r="S24" s="44"/>
      <c r="T24" s="44"/>
      <c r="U24" s="44"/>
      <c r="V24" s="44"/>
      <c r="W24" s="44"/>
      <c r="X24" s="44"/>
      <c r="Y24" s="44"/>
      <c r="Z24" s="44"/>
    </row>
    <row r="25" spans="1:26" ht="12.75" customHeight="1">
      <c r="A25" s="44"/>
      <c r="B25" s="54"/>
      <c r="C25" s="58"/>
      <c r="D25" s="56"/>
      <c r="E25" s="54"/>
      <c r="F25" s="54"/>
      <c r="G25" s="54"/>
      <c r="H25" s="54"/>
      <c r="I25" s="54"/>
      <c r="J25" s="54"/>
      <c r="K25" s="54"/>
      <c r="L25" s="54"/>
      <c r="M25" s="54"/>
      <c r="N25" s="54"/>
      <c r="O25" s="54"/>
      <c r="P25" s="54"/>
      <c r="Q25" s="57">
        <f t="shared" si="0"/>
        <v>0</v>
      </c>
      <c r="R25" s="44"/>
      <c r="S25" s="44"/>
      <c r="T25" s="44"/>
      <c r="U25" s="44"/>
      <c r="V25" s="44"/>
      <c r="W25" s="44"/>
      <c r="X25" s="44"/>
      <c r="Y25" s="44"/>
      <c r="Z25" s="44"/>
    </row>
    <row r="26" spans="1:26" ht="12.75" customHeight="1">
      <c r="A26" s="44"/>
      <c r="B26" s="54"/>
      <c r="C26" s="58"/>
      <c r="D26" s="56"/>
      <c r="E26" s="54"/>
      <c r="F26" s="54"/>
      <c r="G26" s="54"/>
      <c r="H26" s="54"/>
      <c r="I26" s="54"/>
      <c r="J26" s="54"/>
      <c r="K26" s="54"/>
      <c r="L26" s="54"/>
      <c r="M26" s="54"/>
      <c r="N26" s="54"/>
      <c r="O26" s="54"/>
      <c r="P26" s="54"/>
      <c r="Q26" s="60">
        <f>SUM(C26:P26)</f>
        <v>0</v>
      </c>
      <c r="R26" s="44"/>
      <c r="S26" s="44"/>
      <c r="T26" s="44"/>
      <c r="U26" s="44"/>
      <c r="V26" s="44"/>
      <c r="W26" s="44"/>
      <c r="X26" s="44"/>
      <c r="Y26" s="44"/>
      <c r="Z26" s="44"/>
    </row>
    <row r="27" spans="1:26" ht="12.75" customHeight="1">
      <c r="A27" s="44"/>
      <c r="B27" s="54"/>
      <c r="C27" s="58"/>
      <c r="D27" s="56"/>
      <c r="E27" s="54"/>
      <c r="F27" s="54"/>
      <c r="G27" s="54"/>
      <c r="H27" s="54"/>
      <c r="I27" s="54"/>
      <c r="J27" s="54"/>
      <c r="K27" s="54"/>
      <c r="L27" s="54"/>
      <c r="M27" s="54"/>
      <c r="N27" s="54"/>
      <c r="O27" s="54"/>
      <c r="P27" s="54"/>
      <c r="Q27" s="57">
        <f t="shared" ref="Q27:Q29" si="1">SUM(E27:P27)</f>
        <v>0</v>
      </c>
      <c r="R27" s="44"/>
      <c r="S27" s="44"/>
      <c r="T27" s="44"/>
      <c r="U27" s="44"/>
      <c r="V27" s="44"/>
      <c r="W27" s="44"/>
      <c r="X27" s="44"/>
      <c r="Y27" s="44"/>
      <c r="Z27" s="44"/>
    </row>
    <row r="28" spans="1:26" ht="12.75" customHeight="1">
      <c r="A28" s="44"/>
      <c r="B28" s="54"/>
      <c r="C28" s="58"/>
      <c r="D28" s="56"/>
      <c r="E28" s="54"/>
      <c r="F28" s="54"/>
      <c r="G28" s="54"/>
      <c r="H28" s="54"/>
      <c r="I28" s="54"/>
      <c r="J28" s="54"/>
      <c r="K28" s="54"/>
      <c r="L28" s="54"/>
      <c r="M28" s="54"/>
      <c r="N28" s="54"/>
      <c r="O28" s="54"/>
      <c r="P28" s="54"/>
      <c r="Q28" s="57">
        <f t="shared" si="1"/>
        <v>0</v>
      </c>
      <c r="R28" s="44"/>
      <c r="S28" s="44"/>
      <c r="T28" s="44"/>
      <c r="U28" s="44"/>
      <c r="V28" s="44"/>
      <c r="W28" s="44"/>
      <c r="X28" s="44"/>
      <c r="Y28" s="44"/>
      <c r="Z28" s="44"/>
    </row>
    <row r="29" spans="1:26" ht="12.75" customHeight="1">
      <c r="A29" s="44"/>
      <c r="B29" s="54"/>
      <c r="C29" s="58"/>
      <c r="D29" s="56"/>
      <c r="E29" s="54"/>
      <c r="F29" s="54"/>
      <c r="G29" s="54"/>
      <c r="H29" s="54"/>
      <c r="I29" s="54"/>
      <c r="J29" s="54"/>
      <c r="K29" s="54"/>
      <c r="L29" s="54"/>
      <c r="M29" s="54"/>
      <c r="N29" s="54"/>
      <c r="O29" s="54"/>
      <c r="P29" s="54"/>
      <c r="Q29" s="57">
        <f t="shared" si="1"/>
        <v>0</v>
      </c>
      <c r="R29" s="44"/>
      <c r="S29" s="44"/>
      <c r="T29" s="44"/>
      <c r="U29" s="44"/>
      <c r="V29" s="44"/>
      <c r="W29" s="44"/>
      <c r="X29" s="44"/>
      <c r="Y29" s="44"/>
      <c r="Z29" s="44"/>
    </row>
    <row r="30" spans="1:26" ht="12.75" customHeight="1">
      <c r="A30" s="44"/>
      <c r="B30" s="234" t="s">
        <v>68</v>
      </c>
      <c r="C30" s="235"/>
      <c r="D30" s="235"/>
      <c r="E30" s="44">
        <f t="shared" ref="E30:Q30" si="2">SUM(E20:E29)</f>
        <v>0</v>
      </c>
      <c r="F30" s="44">
        <f t="shared" si="2"/>
        <v>0</v>
      </c>
      <c r="G30" s="44">
        <f t="shared" si="2"/>
        <v>0</v>
      </c>
      <c r="H30" s="44">
        <f t="shared" si="2"/>
        <v>0</v>
      </c>
      <c r="I30" s="44">
        <f t="shared" si="2"/>
        <v>0</v>
      </c>
      <c r="J30" s="44">
        <f t="shared" si="2"/>
        <v>0</v>
      </c>
      <c r="K30" s="44">
        <f t="shared" si="2"/>
        <v>0</v>
      </c>
      <c r="L30" s="44">
        <f t="shared" si="2"/>
        <v>0</v>
      </c>
      <c r="M30" s="44">
        <f t="shared" si="2"/>
        <v>0</v>
      </c>
      <c r="N30" s="44">
        <f t="shared" si="2"/>
        <v>0</v>
      </c>
      <c r="O30" s="44">
        <f t="shared" si="2"/>
        <v>0</v>
      </c>
      <c r="P30" s="44">
        <f t="shared" si="2"/>
        <v>0</v>
      </c>
      <c r="Q30" s="57">
        <f t="shared" si="2"/>
        <v>0</v>
      </c>
      <c r="R30" s="44"/>
      <c r="S30" s="44"/>
      <c r="T30" s="44"/>
      <c r="U30" s="44"/>
      <c r="V30" s="44"/>
      <c r="W30" s="44"/>
      <c r="X30" s="44"/>
      <c r="Y30" s="44"/>
      <c r="Z30" s="44"/>
    </row>
    <row r="31" spans="1:26" ht="12.75" customHeight="1">
      <c r="A31" s="44"/>
      <c r="B31" s="57"/>
      <c r="C31" s="57"/>
      <c r="D31" s="57"/>
      <c r="E31" s="44"/>
      <c r="F31" s="44"/>
      <c r="G31" s="44"/>
      <c r="H31" s="44"/>
      <c r="I31" s="44"/>
      <c r="J31" s="44"/>
      <c r="K31" s="44"/>
      <c r="L31" s="44"/>
      <c r="M31" s="44"/>
      <c r="N31" s="44"/>
      <c r="O31" s="44"/>
      <c r="P31" s="44"/>
      <c r="Q31" s="57"/>
      <c r="R31" s="44"/>
      <c r="S31" s="44"/>
      <c r="T31" s="44"/>
      <c r="U31" s="44"/>
      <c r="V31" s="44"/>
      <c r="W31" s="44"/>
      <c r="X31" s="44"/>
      <c r="Y31" s="44"/>
      <c r="Z31" s="44"/>
    </row>
    <row r="32" spans="1:26" ht="12.75" customHeight="1">
      <c r="A32" s="44"/>
      <c r="B32" s="57"/>
      <c r="C32" s="44"/>
      <c r="D32" s="44"/>
      <c r="E32" s="50" t="s">
        <v>52</v>
      </c>
      <c r="F32" s="50" t="s">
        <v>53</v>
      </c>
      <c r="G32" s="50" t="s">
        <v>54</v>
      </c>
      <c r="H32" s="50" t="s">
        <v>55</v>
      </c>
      <c r="I32" s="50" t="s">
        <v>56</v>
      </c>
      <c r="J32" s="50" t="s">
        <v>57</v>
      </c>
      <c r="K32" s="50" t="s">
        <v>58</v>
      </c>
      <c r="L32" s="50" t="s">
        <v>59</v>
      </c>
      <c r="M32" s="50" t="s">
        <v>60</v>
      </c>
      <c r="N32" s="50" t="s">
        <v>61</v>
      </c>
      <c r="O32" s="50" t="s">
        <v>62</v>
      </c>
      <c r="P32" s="50" t="s">
        <v>63</v>
      </c>
      <c r="Q32" s="44"/>
      <c r="R32" s="44"/>
      <c r="S32" s="44"/>
      <c r="T32" s="44"/>
      <c r="U32" s="44"/>
      <c r="V32" s="44"/>
      <c r="W32" s="44"/>
      <c r="X32" s="44"/>
      <c r="Y32" s="44"/>
      <c r="Z32" s="44"/>
    </row>
    <row r="33" spans="1:26" ht="16.5" customHeight="1">
      <c r="A33" s="44"/>
      <c r="B33" s="236" t="s">
        <v>64</v>
      </c>
      <c r="C33" s="232"/>
      <c r="D33" s="233"/>
      <c r="E33" s="237" t="s">
        <v>69</v>
      </c>
      <c r="F33" s="232"/>
      <c r="G33" s="232"/>
      <c r="H33" s="232"/>
      <c r="I33" s="232"/>
      <c r="J33" s="232"/>
      <c r="K33" s="232"/>
      <c r="L33" s="232"/>
      <c r="M33" s="232"/>
      <c r="N33" s="232"/>
      <c r="O33" s="232"/>
      <c r="P33" s="233"/>
      <c r="Q33" s="61" t="s">
        <v>70</v>
      </c>
      <c r="R33" s="46"/>
      <c r="S33" s="44"/>
      <c r="T33" s="44"/>
      <c r="U33" s="44"/>
      <c r="V33" s="44"/>
      <c r="W33" s="44"/>
      <c r="X33" s="44"/>
      <c r="Y33" s="44"/>
      <c r="Z33" s="44"/>
    </row>
    <row r="34" spans="1:26" ht="12.75" customHeight="1">
      <c r="A34" s="44"/>
      <c r="B34" s="227" t="str">
        <f>IF(ISBLANK(B20), "منتج 1", B20)</f>
        <v>منتج 1</v>
      </c>
      <c r="C34" s="223"/>
      <c r="D34" s="224"/>
      <c r="E34" s="63">
        <f t="shared" ref="E34:E43" si="3">(C20*E20)</f>
        <v>0</v>
      </c>
      <c r="F34" s="64">
        <f t="shared" ref="F34:F43" si="4">(C20*F20)</f>
        <v>0</v>
      </c>
      <c r="G34" s="63">
        <f t="shared" ref="G34:G43" si="5">(C20*G20)</f>
        <v>0</v>
      </c>
      <c r="H34" s="63">
        <f t="shared" ref="H34:H43" si="6">(C20*H20)</f>
        <v>0</v>
      </c>
      <c r="I34" s="63">
        <f t="shared" ref="I34:I43" si="7">(C20*I20)</f>
        <v>0</v>
      </c>
      <c r="J34" s="63">
        <f t="shared" ref="J34:J43" si="8">(C20*J20)</f>
        <v>0</v>
      </c>
      <c r="K34" s="63">
        <f t="shared" ref="K34:K43" si="9">(C20*K20)</f>
        <v>0</v>
      </c>
      <c r="L34" s="63">
        <f t="shared" ref="L34:L43" si="10">(C20*L20)</f>
        <v>0</v>
      </c>
      <c r="M34" s="63">
        <f t="shared" ref="M34:M43" si="11">(C20*M20)</f>
        <v>0</v>
      </c>
      <c r="N34" s="63">
        <f t="shared" ref="N34:N43" si="12">(C20*N20)</f>
        <v>0</v>
      </c>
      <c r="O34" s="63">
        <f t="shared" ref="O34:O43" si="13">(C20*O20)</f>
        <v>0</v>
      </c>
      <c r="P34" s="63">
        <f t="shared" ref="P34:P43" si="14">(C20*P20)</f>
        <v>0</v>
      </c>
      <c r="Q34" s="31">
        <f t="shared" ref="Q34:Q45" si="15">SUM(E34:P34)</f>
        <v>0</v>
      </c>
      <c r="R34" s="59"/>
      <c r="S34" s="65"/>
      <c r="T34" s="44"/>
      <c r="U34" s="44"/>
      <c r="V34" s="44"/>
      <c r="W34" s="44"/>
      <c r="X34" s="44"/>
      <c r="Y34" s="44"/>
      <c r="Z34" s="44"/>
    </row>
    <row r="35" spans="1:26" ht="12.75" customHeight="1">
      <c r="A35" s="44"/>
      <c r="B35" s="227" t="str">
        <f>IF(ISBLANK(B21), "منتج 2", B21)</f>
        <v>منتج 2</v>
      </c>
      <c r="C35" s="223"/>
      <c r="D35" s="224"/>
      <c r="E35" s="63">
        <f t="shared" si="3"/>
        <v>0</v>
      </c>
      <c r="F35" s="64">
        <f t="shared" si="4"/>
        <v>0</v>
      </c>
      <c r="G35" s="63">
        <f t="shared" si="5"/>
        <v>0</v>
      </c>
      <c r="H35" s="63">
        <f t="shared" si="6"/>
        <v>0</v>
      </c>
      <c r="I35" s="63">
        <f t="shared" si="7"/>
        <v>0</v>
      </c>
      <c r="J35" s="63">
        <f t="shared" si="8"/>
        <v>0</v>
      </c>
      <c r="K35" s="63">
        <f t="shared" si="9"/>
        <v>0</v>
      </c>
      <c r="L35" s="63">
        <f t="shared" si="10"/>
        <v>0</v>
      </c>
      <c r="M35" s="63">
        <f t="shared" si="11"/>
        <v>0</v>
      </c>
      <c r="N35" s="63">
        <f t="shared" si="12"/>
        <v>0</v>
      </c>
      <c r="O35" s="63">
        <f t="shared" si="13"/>
        <v>0</v>
      </c>
      <c r="P35" s="63">
        <f t="shared" si="14"/>
        <v>0</v>
      </c>
      <c r="Q35" s="31">
        <f t="shared" si="15"/>
        <v>0</v>
      </c>
      <c r="R35" s="59"/>
      <c r="S35" s="44"/>
      <c r="T35" s="44"/>
      <c r="U35" s="44"/>
      <c r="V35" s="44"/>
      <c r="W35" s="44"/>
      <c r="X35" s="44"/>
      <c r="Y35" s="44"/>
      <c r="Z35" s="44"/>
    </row>
    <row r="36" spans="1:26" ht="12.75" customHeight="1">
      <c r="A36" s="44"/>
      <c r="B36" s="227" t="str">
        <f>IF(ISBLANK(B22), "منتج 3", B22)</f>
        <v>منتج 3</v>
      </c>
      <c r="C36" s="223"/>
      <c r="D36" s="224"/>
      <c r="E36" s="63">
        <f t="shared" si="3"/>
        <v>0</v>
      </c>
      <c r="F36" s="64">
        <f t="shared" si="4"/>
        <v>0</v>
      </c>
      <c r="G36" s="63">
        <f t="shared" si="5"/>
        <v>0</v>
      </c>
      <c r="H36" s="63">
        <f t="shared" si="6"/>
        <v>0</v>
      </c>
      <c r="I36" s="63">
        <f t="shared" si="7"/>
        <v>0</v>
      </c>
      <c r="J36" s="63">
        <f t="shared" si="8"/>
        <v>0</v>
      </c>
      <c r="K36" s="63">
        <f t="shared" si="9"/>
        <v>0</v>
      </c>
      <c r="L36" s="63">
        <f t="shared" si="10"/>
        <v>0</v>
      </c>
      <c r="M36" s="63">
        <f t="shared" si="11"/>
        <v>0</v>
      </c>
      <c r="N36" s="63">
        <f t="shared" si="12"/>
        <v>0</v>
      </c>
      <c r="O36" s="63">
        <f t="shared" si="13"/>
        <v>0</v>
      </c>
      <c r="P36" s="63">
        <f t="shared" si="14"/>
        <v>0</v>
      </c>
      <c r="Q36" s="31">
        <f t="shared" si="15"/>
        <v>0</v>
      </c>
      <c r="R36" s="59"/>
      <c r="S36" s="44"/>
      <c r="T36" s="44"/>
      <c r="U36" s="44"/>
      <c r="V36" s="44"/>
      <c r="W36" s="44"/>
      <c r="X36" s="44"/>
      <c r="Y36" s="44"/>
      <c r="Z36" s="44"/>
    </row>
    <row r="37" spans="1:26" ht="12.75" customHeight="1">
      <c r="A37" s="44"/>
      <c r="B37" s="227" t="str">
        <f>IF(ISBLANK(B23), "منتج 4", B23)</f>
        <v>منتج 4</v>
      </c>
      <c r="C37" s="223"/>
      <c r="D37" s="224"/>
      <c r="E37" s="63">
        <f t="shared" si="3"/>
        <v>0</v>
      </c>
      <c r="F37" s="64">
        <f t="shared" si="4"/>
        <v>0</v>
      </c>
      <c r="G37" s="63">
        <f t="shared" si="5"/>
        <v>0</v>
      </c>
      <c r="H37" s="63">
        <f t="shared" si="6"/>
        <v>0</v>
      </c>
      <c r="I37" s="63">
        <f t="shared" si="7"/>
        <v>0</v>
      </c>
      <c r="J37" s="63">
        <f t="shared" si="8"/>
        <v>0</v>
      </c>
      <c r="K37" s="63">
        <f t="shared" si="9"/>
        <v>0</v>
      </c>
      <c r="L37" s="63">
        <f t="shared" si="10"/>
        <v>0</v>
      </c>
      <c r="M37" s="63">
        <f t="shared" si="11"/>
        <v>0</v>
      </c>
      <c r="N37" s="63">
        <f t="shared" si="12"/>
        <v>0</v>
      </c>
      <c r="O37" s="63">
        <f t="shared" si="13"/>
        <v>0</v>
      </c>
      <c r="P37" s="63">
        <f t="shared" si="14"/>
        <v>0</v>
      </c>
      <c r="Q37" s="31">
        <f t="shared" si="15"/>
        <v>0</v>
      </c>
      <c r="R37" s="59"/>
      <c r="S37" s="44"/>
      <c r="T37" s="44"/>
      <c r="U37" s="44"/>
      <c r="V37" s="44"/>
      <c r="W37" s="44"/>
      <c r="X37" s="44"/>
      <c r="Y37" s="44"/>
      <c r="Z37" s="44"/>
    </row>
    <row r="38" spans="1:26" ht="12.75" customHeight="1">
      <c r="A38" s="44"/>
      <c r="B38" s="227" t="str">
        <f>IF(ISBLANK(B24), "منتج 5", B24)</f>
        <v>منتج 5</v>
      </c>
      <c r="C38" s="223"/>
      <c r="D38" s="224"/>
      <c r="E38" s="63">
        <f t="shared" si="3"/>
        <v>0</v>
      </c>
      <c r="F38" s="64">
        <f t="shared" si="4"/>
        <v>0</v>
      </c>
      <c r="G38" s="63">
        <f t="shared" si="5"/>
        <v>0</v>
      </c>
      <c r="H38" s="63">
        <f t="shared" si="6"/>
        <v>0</v>
      </c>
      <c r="I38" s="63">
        <f t="shared" si="7"/>
        <v>0</v>
      </c>
      <c r="J38" s="63">
        <f t="shared" si="8"/>
        <v>0</v>
      </c>
      <c r="K38" s="63">
        <f t="shared" si="9"/>
        <v>0</v>
      </c>
      <c r="L38" s="63">
        <f t="shared" si="10"/>
        <v>0</v>
      </c>
      <c r="M38" s="63">
        <f t="shared" si="11"/>
        <v>0</v>
      </c>
      <c r="N38" s="63">
        <f t="shared" si="12"/>
        <v>0</v>
      </c>
      <c r="O38" s="63">
        <f t="shared" si="13"/>
        <v>0</v>
      </c>
      <c r="P38" s="63">
        <f t="shared" si="14"/>
        <v>0</v>
      </c>
      <c r="Q38" s="31">
        <f t="shared" si="15"/>
        <v>0</v>
      </c>
      <c r="R38" s="59"/>
      <c r="S38" s="44"/>
      <c r="T38" s="44"/>
      <c r="U38" s="44"/>
      <c r="V38" s="44"/>
      <c r="W38" s="44"/>
      <c r="X38" s="44"/>
      <c r="Y38" s="44"/>
      <c r="Z38" s="44"/>
    </row>
    <row r="39" spans="1:26" ht="12.75" customHeight="1">
      <c r="A39" s="44"/>
      <c r="B39" s="227" t="str">
        <f>IF(ISBLANK(B25), "منتج 6", B25)</f>
        <v>منتج 6</v>
      </c>
      <c r="C39" s="223"/>
      <c r="D39" s="224"/>
      <c r="E39" s="63">
        <f t="shared" si="3"/>
        <v>0</v>
      </c>
      <c r="F39" s="64">
        <f t="shared" si="4"/>
        <v>0</v>
      </c>
      <c r="G39" s="63">
        <f t="shared" si="5"/>
        <v>0</v>
      </c>
      <c r="H39" s="63">
        <f t="shared" si="6"/>
        <v>0</v>
      </c>
      <c r="I39" s="63">
        <f t="shared" si="7"/>
        <v>0</v>
      </c>
      <c r="J39" s="63">
        <f t="shared" si="8"/>
        <v>0</v>
      </c>
      <c r="K39" s="63">
        <f t="shared" si="9"/>
        <v>0</v>
      </c>
      <c r="L39" s="63">
        <f t="shared" si="10"/>
        <v>0</v>
      </c>
      <c r="M39" s="63">
        <f t="shared" si="11"/>
        <v>0</v>
      </c>
      <c r="N39" s="63">
        <f t="shared" si="12"/>
        <v>0</v>
      </c>
      <c r="O39" s="63">
        <f t="shared" si="13"/>
        <v>0</v>
      </c>
      <c r="P39" s="63">
        <f t="shared" si="14"/>
        <v>0</v>
      </c>
      <c r="Q39" s="31">
        <f t="shared" si="15"/>
        <v>0</v>
      </c>
      <c r="R39" s="59"/>
      <c r="S39" s="44"/>
      <c r="T39" s="44"/>
      <c r="U39" s="44"/>
      <c r="V39" s="44"/>
      <c r="W39" s="44"/>
      <c r="X39" s="44"/>
      <c r="Y39" s="44"/>
      <c r="Z39" s="44"/>
    </row>
    <row r="40" spans="1:26" ht="12.75" customHeight="1">
      <c r="A40" s="44"/>
      <c r="B40" s="227" t="str">
        <f>IF(ISBLANK(B26), "منتج 7", B26)</f>
        <v>منتج 7</v>
      </c>
      <c r="C40" s="223"/>
      <c r="D40" s="224"/>
      <c r="E40" s="63">
        <f t="shared" si="3"/>
        <v>0</v>
      </c>
      <c r="F40" s="64">
        <f t="shared" si="4"/>
        <v>0</v>
      </c>
      <c r="G40" s="63">
        <f t="shared" si="5"/>
        <v>0</v>
      </c>
      <c r="H40" s="63">
        <f t="shared" si="6"/>
        <v>0</v>
      </c>
      <c r="I40" s="63">
        <f t="shared" si="7"/>
        <v>0</v>
      </c>
      <c r="J40" s="63">
        <f t="shared" si="8"/>
        <v>0</v>
      </c>
      <c r="K40" s="63">
        <f t="shared" si="9"/>
        <v>0</v>
      </c>
      <c r="L40" s="63">
        <f t="shared" si="10"/>
        <v>0</v>
      </c>
      <c r="M40" s="63">
        <f t="shared" si="11"/>
        <v>0</v>
      </c>
      <c r="N40" s="63">
        <f t="shared" si="12"/>
        <v>0</v>
      </c>
      <c r="O40" s="63">
        <f t="shared" si="13"/>
        <v>0</v>
      </c>
      <c r="P40" s="63">
        <f t="shared" si="14"/>
        <v>0</v>
      </c>
      <c r="Q40" s="31">
        <f t="shared" si="15"/>
        <v>0</v>
      </c>
      <c r="R40" s="59"/>
      <c r="S40" s="44"/>
      <c r="T40" s="44"/>
      <c r="U40" s="44"/>
      <c r="V40" s="44"/>
      <c r="W40" s="44"/>
      <c r="X40" s="44"/>
      <c r="Y40" s="44"/>
      <c r="Z40" s="44"/>
    </row>
    <row r="41" spans="1:26" ht="12.75" customHeight="1">
      <c r="A41" s="44"/>
      <c r="B41" s="227" t="str">
        <f>IF(ISBLANK(B27), "منتج 8", B27)</f>
        <v>منتج 8</v>
      </c>
      <c r="C41" s="223"/>
      <c r="D41" s="224"/>
      <c r="E41" s="63">
        <f t="shared" si="3"/>
        <v>0</v>
      </c>
      <c r="F41" s="64">
        <f t="shared" si="4"/>
        <v>0</v>
      </c>
      <c r="G41" s="63">
        <f t="shared" si="5"/>
        <v>0</v>
      </c>
      <c r="H41" s="63">
        <f t="shared" si="6"/>
        <v>0</v>
      </c>
      <c r="I41" s="63">
        <f t="shared" si="7"/>
        <v>0</v>
      </c>
      <c r="J41" s="63">
        <f t="shared" si="8"/>
        <v>0</v>
      </c>
      <c r="K41" s="63">
        <f t="shared" si="9"/>
        <v>0</v>
      </c>
      <c r="L41" s="63">
        <f t="shared" si="10"/>
        <v>0</v>
      </c>
      <c r="M41" s="63">
        <f t="shared" si="11"/>
        <v>0</v>
      </c>
      <c r="N41" s="63">
        <f t="shared" si="12"/>
        <v>0</v>
      </c>
      <c r="O41" s="63">
        <f t="shared" si="13"/>
        <v>0</v>
      </c>
      <c r="P41" s="63">
        <f t="shared" si="14"/>
        <v>0</v>
      </c>
      <c r="Q41" s="31">
        <f t="shared" si="15"/>
        <v>0</v>
      </c>
      <c r="R41" s="59"/>
      <c r="S41" s="44"/>
      <c r="T41" s="44"/>
      <c r="U41" s="44"/>
      <c r="V41" s="44"/>
      <c r="W41" s="44"/>
      <c r="X41" s="44"/>
      <c r="Y41" s="44"/>
      <c r="Z41" s="44"/>
    </row>
    <row r="42" spans="1:26" ht="12.75" customHeight="1">
      <c r="A42" s="44"/>
      <c r="B42" s="227" t="str">
        <f>IF(ISBLANK(B28), "منتج 9", B28)</f>
        <v>منتج 9</v>
      </c>
      <c r="C42" s="223"/>
      <c r="D42" s="224"/>
      <c r="E42" s="63">
        <f t="shared" si="3"/>
        <v>0</v>
      </c>
      <c r="F42" s="64">
        <f t="shared" si="4"/>
        <v>0</v>
      </c>
      <c r="G42" s="63">
        <f t="shared" si="5"/>
        <v>0</v>
      </c>
      <c r="H42" s="63">
        <f t="shared" si="6"/>
        <v>0</v>
      </c>
      <c r="I42" s="63">
        <f t="shared" si="7"/>
        <v>0</v>
      </c>
      <c r="J42" s="63">
        <f t="shared" si="8"/>
        <v>0</v>
      </c>
      <c r="K42" s="63">
        <f t="shared" si="9"/>
        <v>0</v>
      </c>
      <c r="L42" s="63">
        <f t="shared" si="10"/>
        <v>0</v>
      </c>
      <c r="M42" s="63">
        <f t="shared" si="11"/>
        <v>0</v>
      </c>
      <c r="N42" s="63">
        <f t="shared" si="12"/>
        <v>0</v>
      </c>
      <c r="O42" s="63">
        <f t="shared" si="13"/>
        <v>0</v>
      </c>
      <c r="P42" s="63">
        <f t="shared" si="14"/>
        <v>0</v>
      </c>
      <c r="Q42" s="31">
        <f t="shared" si="15"/>
        <v>0</v>
      </c>
      <c r="R42" s="59"/>
      <c r="S42" s="44"/>
      <c r="T42" s="44"/>
      <c r="U42" s="44"/>
      <c r="V42" s="44"/>
      <c r="W42" s="44"/>
      <c r="X42" s="44"/>
      <c r="Y42" s="44"/>
      <c r="Z42" s="44"/>
    </row>
    <row r="43" spans="1:26" ht="12.75" customHeight="1">
      <c r="A43" s="44"/>
      <c r="B43" s="227" t="str">
        <f>IF(ISBLANK(B29), "منتج 10", B29)</f>
        <v>منتج 10</v>
      </c>
      <c r="C43" s="223"/>
      <c r="D43" s="224"/>
      <c r="E43" s="63">
        <f t="shared" si="3"/>
        <v>0</v>
      </c>
      <c r="F43" s="64">
        <f t="shared" si="4"/>
        <v>0</v>
      </c>
      <c r="G43" s="63">
        <f t="shared" si="5"/>
        <v>0</v>
      </c>
      <c r="H43" s="63">
        <f t="shared" si="6"/>
        <v>0</v>
      </c>
      <c r="I43" s="63">
        <f t="shared" si="7"/>
        <v>0</v>
      </c>
      <c r="J43" s="63">
        <f t="shared" si="8"/>
        <v>0</v>
      </c>
      <c r="K43" s="63">
        <f t="shared" si="9"/>
        <v>0</v>
      </c>
      <c r="L43" s="63">
        <f t="shared" si="10"/>
        <v>0</v>
      </c>
      <c r="M43" s="63">
        <f t="shared" si="11"/>
        <v>0</v>
      </c>
      <c r="N43" s="63">
        <f t="shared" si="12"/>
        <v>0</v>
      </c>
      <c r="O43" s="63">
        <f t="shared" si="13"/>
        <v>0</v>
      </c>
      <c r="P43" s="63">
        <f t="shared" si="14"/>
        <v>0</v>
      </c>
      <c r="Q43" s="31">
        <f t="shared" si="15"/>
        <v>0</v>
      </c>
      <c r="R43" s="59"/>
      <c r="S43" s="44"/>
      <c r="T43" s="44"/>
      <c r="U43" s="44"/>
      <c r="V43" s="44"/>
      <c r="W43" s="44"/>
      <c r="X43" s="44"/>
      <c r="Y43" s="44"/>
      <c r="Z43" s="44"/>
    </row>
    <row r="44" spans="1:26" ht="12.75" customHeight="1">
      <c r="A44" s="44"/>
      <c r="B44" s="222" t="s">
        <v>71</v>
      </c>
      <c r="C44" s="223"/>
      <c r="D44" s="224"/>
      <c r="E44" s="31">
        <f t="shared" ref="E44:P44" si="16">SUM(E34:E43)</f>
        <v>0</v>
      </c>
      <c r="F44" s="31">
        <f t="shared" si="16"/>
        <v>0</v>
      </c>
      <c r="G44" s="31">
        <f t="shared" si="16"/>
        <v>0</v>
      </c>
      <c r="H44" s="31">
        <f t="shared" si="16"/>
        <v>0</v>
      </c>
      <c r="I44" s="31">
        <f t="shared" si="16"/>
        <v>0</v>
      </c>
      <c r="J44" s="31">
        <f t="shared" si="16"/>
        <v>0</v>
      </c>
      <c r="K44" s="31">
        <f t="shared" si="16"/>
        <v>0</v>
      </c>
      <c r="L44" s="31">
        <f t="shared" si="16"/>
        <v>0</v>
      </c>
      <c r="M44" s="31">
        <f t="shared" si="16"/>
        <v>0</v>
      </c>
      <c r="N44" s="31">
        <f t="shared" si="16"/>
        <v>0</v>
      </c>
      <c r="O44" s="31">
        <f t="shared" si="16"/>
        <v>0</v>
      </c>
      <c r="P44" s="31">
        <f t="shared" si="16"/>
        <v>0</v>
      </c>
      <c r="Q44" s="31">
        <f t="shared" si="15"/>
        <v>0</v>
      </c>
      <c r="R44" s="59"/>
      <c r="S44" s="44"/>
      <c r="T44" s="44"/>
      <c r="U44" s="44"/>
      <c r="V44" s="44"/>
      <c r="W44" s="44"/>
      <c r="X44" s="44"/>
      <c r="Y44" s="44"/>
      <c r="Z44" s="44"/>
    </row>
    <row r="45" spans="1:26" ht="12.75" customHeight="1">
      <c r="A45" s="44"/>
      <c r="B45" s="222" t="s">
        <v>72</v>
      </c>
      <c r="C45" s="223"/>
      <c r="D45" s="224"/>
      <c r="E45" s="31">
        <f>(D20*E20)+(D21*E21)+(D22*E22)+(D23*E23)+(D24*E24)+(D25*E25)+(D26*E26)+(D27*E27)+(D28*E28)+(D29*E29)</f>
        <v>0</v>
      </c>
      <c r="F45" s="31">
        <f>(D20*F20)+(D21*F21)+(D22*F22)+(D23*F23)+(D24*F24)+(D25*F25)+(D26*F26)+(D27*F27)+(D28*F28)+(D29*F29)</f>
        <v>0</v>
      </c>
      <c r="G45" s="31">
        <f>(D20*G20)+(D21*G21)+(D22*G22)+(D23*G23)+(D24*G24)+(D25*G25)+(D26*G26)+(D27*G27)+(D28*G28)+(D29*G29)</f>
        <v>0</v>
      </c>
      <c r="H45" s="31">
        <f>(D20*H20)+(D21*H21)+(D22*H22)+(D23*H23)+(D24*H24)+(D25*H25)+(D26*H26)+(D27*H27)+(D28*H28)+(D29*H29)</f>
        <v>0</v>
      </c>
      <c r="I45" s="31">
        <f>(D20*I20)+(D21*I21)+(D22*I22)+(D23*I23)+(D24*I24)+(D25*I25)+(D26*I26)+(D27*I27)+(D28*I28)+(D29*I29)</f>
        <v>0</v>
      </c>
      <c r="J45" s="31">
        <f>(D20*J20)+(D21*J21)+(D22*J22)+(D23*J23)+(D24*J24)+(D25*J25)+(D26*J26)+(D27*J27)+(D28*J28)+(D29*J29)</f>
        <v>0</v>
      </c>
      <c r="K45" s="31">
        <f>(D20*K20)+(D21*K21)+(D22*K22)+(D23*K23)+(D24*K24)+(D25*K25)+(D26*K26)+(D27*K27)+(D28*K28)+(D29*K29)</f>
        <v>0</v>
      </c>
      <c r="L45" s="31">
        <f>(D20*L20)+(D21*L21)+(D22*L22)+(D23*L23)+(D24*L24)+(D25*L25)+(D26*L26)+(D27*L27)+(D28*L28)+(D29*L29)</f>
        <v>0</v>
      </c>
      <c r="M45" s="31">
        <f>(D20*M20)+(D21*M21)+(D22*M22)+(D23*M23)+(D24*M24)+(D25*M25)+(D26*M26)+(D27*M27)+(D28*M28)+(D29*M29)</f>
        <v>0</v>
      </c>
      <c r="N45" s="31">
        <f>(D20*N20)+(D21*N21)+(D22*N22)+(D23*N23)+(D24*N24)+(D25*N25)+(D26*N26)+(D27*N27)+(D28*N28)+(D29*N29)</f>
        <v>0</v>
      </c>
      <c r="O45" s="31">
        <f>(D20*O20)+(D21*O21)+(D22*O22)+(D23*O23)+(D24*O24)+(D25*O25)+(D26*O26)+(D27*O27)+(D28*O28)+(D29*O29)</f>
        <v>0</v>
      </c>
      <c r="P45" s="31">
        <f>(D20*P20)+(D21*P21)+(D22*P22)+(D23*P23)+(D24*P24)+(D25*P25)+(D26*P26)+(D27*P27)+(D28*P28)+(D29*P29)</f>
        <v>0</v>
      </c>
      <c r="Q45" s="31">
        <f t="shared" si="15"/>
        <v>0</v>
      </c>
      <c r="R45" s="44"/>
      <c r="S45" s="44"/>
      <c r="T45" s="44"/>
      <c r="U45" s="44"/>
      <c r="V45" s="44"/>
      <c r="W45" s="44"/>
      <c r="X45" s="44"/>
      <c r="Y45" s="44"/>
      <c r="Z45" s="44"/>
    </row>
    <row r="46" spans="1:26" ht="12.75" customHeight="1">
      <c r="A46" s="44"/>
      <c r="B46" s="225" t="s">
        <v>73</v>
      </c>
      <c r="C46" s="223"/>
      <c r="D46" s="226"/>
      <c r="E46" s="66">
        <f t="shared" ref="E46:Q46" si="17">(E44-E45)</f>
        <v>0</v>
      </c>
      <c r="F46" s="66">
        <f t="shared" si="17"/>
        <v>0</v>
      </c>
      <c r="G46" s="66">
        <f t="shared" si="17"/>
        <v>0</v>
      </c>
      <c r="H46" s="66">
        <f t="shared" si="17"/>
        <v>0</v>
      </c>
      <c r="I46" s="66">
        <f t="shared" si="17"/>
        <v>0</v>
      </c>
      <c r="J46" s="66">
        <f t="shared" si="17"/>
        <v>0</v>
      </c>
      <c r="K46" s="66">
        <f t="shared" si="17"/>
        <v>0</v>
      </c>
      <c r="L46" s="66">
        <f t="shared" si="17"/>
        <v>0</v>
      </c>
      <c r="M46" s="66">
        <f t="shared" si="17"/>
        <v>0</v>
      </c>
      <c r="N46" s="66">
        <f t="shared" si="17"/>
        <v>0</v>
      </c>
      <c r="O46" s="66">
        <f t="shared" si="17"/>
        <v>0</v>
      </c>
      <c r="P46" s="66">
        <f t="shared" si="17"/>
        <v>0</v>
      </c>
      <c r="Q46" s="66">
        <f t="shared" si="17"/>
        <v>0</v>
      </c>
      <c r="R46" s="44"/>
      <c r="S46" s="44"/>
      <c r="T46" s="44"/>
      <c r="U46" s="44"/>
      <c r="V46" s="44"/>
      <c r="W46" s="44"/>
      <c r="X46" s="44"/>
      <c r="Y46" s="44"/>
      <c r="Z46" s="44"/>
    </row>
    <row r="47" spans="1:26" ht="12.75" customHeight="1">
      <c r="A47" s="44"/>
      <c r="B47" s="67"/>
      <c r="C47" s="67"/>
      <c r="D47" s="67"/>
      <c r="E47" s="31"/>
      <c r="F47" s="31"/>
      <c r="G47" s="31"/>
      <c r="H47" s="31"/>
      <c r="I47" s="31"/>
      <c r="J47" s="31"/>
      <c r="K47" s="31"/>
      <c r="L47" s="31"/>
      <c r="M47" s="31"/>
      <c r="N47" s="31"/>
      <c r="O47" s="31"/>
      <c r="P47" s="31"/>
      <c r="Q47" s="31"/>
      <c r="R47" s="44"/>
      <c r="S47" s="44"/>
      <c r="T47" s="44"/>
      <c r="U47" s="44"/>
      <c r="V47" s="44"/>
      <c r="W47" s="44"/>
      <c r="X47" s="44"/>
      <c r="Y47" s="44"/>
      <c r="Z47" s="44"/>
    </row>
    <row r="48" spans="1:26" ht="12.75" customHeight="1">
      <c r="A48" s="44"/>
      <c r="B48" s="44"/>
      <c r="C48" s="44"/>
      <c r="D48" s="44"/>
      <c r="E48" s="31"/>
      <c r="F48" s="31"/>
      <c r="G48" s="31"/>
      <c r="H48" s="31"/>
      <c r="I48" s="31"/>
      <c r="J48" s="31"/>
      <c r="K48" s="31"/>
      <c r="L48" s="31"/>
      <c r="M48" s="31"/>
      <c r="N48" s="31"/>
      <c r="O48" s="31"/>
      <c r="P48" s="31"/>
      <c r="Q48" s="31"/>
      <c r="R48" s="44"/>
      <c r="S48" s="44"/>
      <c r="T48" s="44"/>
      <c r="U48" s="44"/>
      <c r="V48" s="44"/>
      <c r="W48" s="44"/>
      <c r="X48" s="44"/>
      <c r="Y48" s="44"/>
      <c r="Z48" s="44"/>
    </row>
    <row r="49" spans="1:26" ht="12.75" customHeight="1">
      <c r="A49" s="44"/>
      <c r="B49" s="238" t="s">
        <v>51</v>
      </c>
      <c r="C49" s="229"/>
      <c r="D49" s="230"/>
      <c r="E49" s="50" t="s">
        <v>52</v>
      </c>
      <c r="F49" s="50" t="s">
        <v>53</v>
      </c>
      <c r="G49" s="50" t="s">
        <v>54</v>
      </c>
      <c r="H49" s="50" t="s">
        <v>55</v>
      </c>
      <c r="I49" s="50" t="s">
        <v>56</v>
      </c>
      <c r="J49" s="50" t="s">
        <v>57</v>
      </c>
      <c r="K49" s="50" t="s">
        <v>58</v>
      </c>
      <c r="L49" s="50" t="s">
        <v>59</v>
      </c>
      <c r="M49" s="50" t="s">
        <v>60</v>
      </c>
      <c r="N49" s="50" t="s">
        <v>61</v>
      </c>
      <c r="O49" s="50" t="s">
        <v>62</v>
      </c>
      <c r="P49" s="50" t="s">
        <v>63</v>
      </c>
      <c r="Q49" s="44"/>
      <c r="R49" s="44"/>
      <c r="S49" s="44"/>
      <c r="T49" s="44"/>
      <c r="U49" s="44"/>
      <c r="V49" s="44"/>
      <c r="W49" s="44"/>
      <c r="X49" s="44"/>
      <c r="Y49" s="44"/>
      <c r="Z49" s="44"/>
    </row>
    <row r="50" spans="1:26" ht="12.75" customHeight="1">
      <c r="A50" s="44"/>
      <c r="B50" s="51" t="s">
        <v>64</v>
      </c>
      <c r="C50" s="52" t="s">
        <v>74</v>
      </c>
      <c r="D50" s="68" t="s">
        <v>46</v>
      </c>
      <c r="E50" s="239" t="s">
        <v>75</v>
      </c>
      <c r="F50" s="232"/>
      <c r="G50" s="232"/>
      <c r="H50" s="232"/>
      <c r="I50" s="232"/>
      <c r="J50" s="232"/>
      <c r="K50" s="232"/>
      <c r="L50" s="232"/>
      <c r="M50" s="232"/>
      <c r="N50" s="232"/>
      <c r="O50" s="232"/>
      <c r="P50" s="233"/>
      <c r="Q50" s="69" t="s">
        <v>76</v>
      </c>
      <c r="R50" s="44"/>
      <c r="S50" s="44"/>
      <c r="T50" s="44"/>
      <c r="U50" s="44"/>
      <c r="V50" s="44"/>
      <c r="W50" s="44"/>
      <c r="X50" s="44"/>
      <c r="Y50" s="44"/>
      <c r="Z50" s="44"/>
    </row>
    <row r="51" spans="1:26" ht="12.75" customHeight="1">
      <c r="A51" s="44"/>
      <c r="B51" s="54"/>
      <c r="C51" s="55"/>
      <c r="D51" s="56"/>
      <c r="E51" s="54"/>
      <c r="F51" s="54"/>
      <c r="G51" s="54"/>
      <c r="H51" s="54"/>
      <c r="I51" s="54"/>
      <c r="J51" s="54"/>
      <c r="K51" s="54"/>
      <c r="L51" s="54"/>
      <c r="M51" s="54"/>
      <c r="N51" s="54"/>
      <c r="O51" s="54"/>
      <c r="P51" s="54"/>
      <c r="Q51" s="44">
        <f t="shared" ref="Q51:Q60" si="18">SUM(E51:P51)</f>
        <v>0</v>
      </c>
      <c r="R51" s="44"/>
      <c r="S51" s="44"/>
      <c r="T51" s="44"/>
      <c r="U51" s="44"/>
      <c r="V51" s="44"/>
      <c r="W51" s="44"/>
      <c r="X51" s="44"/>
      <c r="Y51" s="44"/>
      <c r="Z51" s="44"/>
    </row>
    <row r="52" spans="1:26" ht="12.75" customHeight="1">
      <c r="A52" s="44"/>
      <c r="B52" s="54"/>
      <c r="C52" s="58"/>
      <c r="D52" s="56"/>
      <c r="E52" s="54"/>
      <c r="F52" s="54"/>
      <c r="G52" s="54"/>
      <c r="H52" s="54"/>
      <c r="I52" s="54"/>
      <c r="J52" s="54"/>
      <c r="K52" s="54"/>
      <c r="L52" s="54"/>
      <c r="M52" s="54"/>
      <c r="N52" s="54"/>
      <c r="O52" s="54"/>
      <c r="P52" s="54"/>
      <c r="Q52" s="44">
        <f t="shared" si="18"/>
        <v>0</v>
      </c>
      <c r="R52" s="44"/>
      <c r="S52" s="44"/>
      <c r="T52" s="44"/>
      <c r="U52" s="44"/>
      <c r="V52" s="44"/>
      <c r="W52" s="44"/>
      <c r="X52" s="44"/>
      <c r="Y52" s="44"/>
      <c r="Z52" s="44"/>
    </row>
    <row r="53" spans="1:26" ht="12.75" customHeight="1">
      <c r="A53" s="44"/>
      <c r="B53" s="54"/>
      <c r="C53" s="58"/>
      <c r="D53" s="56"/>
      <c r="E53" s="54"/>
      <c r="F53" s="54"/>
      <c r="G53" s="54"/>
      <c r="H53" s="54"/>
      <c r="I53" s="54"/>
      <c r="J53" s="54"/>
      <c r="K53" s="54"/>
      <c r="L53" s="54"/>
      <c r="M53" s="54"/>
      <c r="N53" s="54"/>
      <c r="O53" s="54"/>
      <c r="P53" s="54"/>
      <c r="Q53" s="44">
        <f t="shared" si="18"/>
        <v>0</v>
      </c>
      <c r="R53" s="44"/>
      <c r="S53" s="44"/>
      <c r="T53" s="44"/>
      <c r="U53" s="44"/>
      <c r="V53" s="44"/>
      <c r="W53" s="44"/>
      <c r="X53" s="44"/>
      <c r="Y53" s="44"/>
      <c r="Z53" s="44"/>
    </row>
    <row r="54" spans="1:26" ht="12.75" customHeight="1">
      <c r="A54" s="44"/>
      <c r="B54" s="54"/>
      <c r="C54" s="58"/>
      <c r="D54" s="56"/>
      <c r="E54" s="54"/>
      <c r="F54" s="54"/>
      <c r="G54" s="54"/>
      <c r="H54" s="54"/>
      <c r="I54" s="54"/>
      <c r="J54" s="54"/>
      <c r="K54" s="54"/>
      <c r="L54" s="54"/>
      <c r="M54" s="54"/>
      <c r="N54" s="54"/>
      <c r="O54" s="54"/>
      <c r="P54" s="54"/>
      <c r="Q54" s="44">
        <f t="shared" si="18"/>
        <v>0</v>
      </c>
      <c r="R54" s="44"/>
      <c r="S54" s="44"/>
      <c r="T54" s="44"/>
      <c r="U54" s="44"/>
      <c r="V54" s="44"/>
      <c r="W54" s="44"/>
      <c r="X54" s="44"/>
      <c r="Y54" s="44"/>
      <c r="Z54" s="44"/>
    </row>
    <row r="55" spans="1:26" ht="12.75" customHeight="1">
      <c r="A55" s="44"/>
      <c r="B55" s="54"/>
      <c r="C55" s="58"/>
      <c r="D55" s="56"/>
      <c r="E55" s="54"/>
      <c r="F55" s="54"/>
      <c r="G55" s="54"/>
      <c r="H55" s="54"/>
      <c r="I55" s="54"/>
      <c r="J55" s="54"/>
      <c r="K55" s="54"/>
      <c r="L55" s="54"/>
      <c r="M55" s="54"/>
      <c r="N55" s="54"/>
      <c r="O55" s="54"/>
      <c r="P55" s="54"/>
      <c r="Q55" s="44">
        <f t="shared" si="18"/>
        <v>0</v>
      </c>
      <c r="R55" s="44"/>
      <c r="S55" s="44"/>
      <c r="T55" s="44"/>
      <c r="U55" s="44"/>
      <c r="V55" s="44"/>
      <c r="W55" s="44"/>
      <c r="X55" s="44"/>
      <c r="Y55" s="44"/>
      <c r="Z55" s="44"/>
    </row>
    <row r="56" spans="1:26" ht="12.75" customHeight="1">
      <c r="A56" s="44"/>
      <c r="B56" s="54"/>
      <c r="C56" s="58"/>
      <c r="D56" s="56"/>
      <c r="E56" s="54"/>
      <c r="F56" s="54"/>
      <c r="G56" s="54"/>
      <c r="H56" s="54"/>
      <c r="I56" s="54"/>
      <c r="J56" s="54"/>
      <c r="K56" s="54"/>
      <c r="L56" s="54"/>
      <c r="M56" s="54"/>
      <c r="N56" s="54"/>
      <c r="O56" s="54"/>
      <c r="P56" s="54"/>
      <c r="Q56" s="44">
        <f t="shared" si="18"/>
        <v>0</v>
      </c>
      <c r="R56" s="44"/>
      <c r="S56" s="44"/>
      <c r="T56" s="44"/>
      <c r="U56" s="44"/>
      <c r="V56" s="44"/>
      <c r="W56" s="44"/>
      <c r="X56" s="44"/>
      <c r="Y56" s="44"/>
      <c r="Z56" s="44"/>
    </row>
    <row r="57" spans="1:26" ht="12.75" customHeight="1">
      <c r="A57" s="44"/>
      <c r="B57" s="54"/>
      <c r="C57" s="58"/>
      <c r="D57" s="56"/>
      <c r="E57" s="54"/>
      <c r="F57" s="54"/>
      <c r="G57" s="54"/>
      <c r="H57" s="54"/>
      <c r="I57" s="54"/>
      <c r="J57" s="54"/>
      <c r="K57" s="54"/>
      <c r="L57" s="54"/>
      <c r="M57" s="54"/>
      <c r="N57" s="54"/>
      <c r="O57" s="54"/>
      <c r="P57" s="54"/>
      <c r="Q57" s="44">
        <f t="shared" si="18"/>
        <v>0</v>
      </c>
      <c r="R57" s="44"/>
      <c r="S57" s="44"/>
      <c r="T57" s="44"/>
      <c r="U57" s="44"/>
      <c r="V57" s="44"/>
      <c r="W57" s="44"/>
      <c r="X57" s="44"/>
      <c r="Y57" s="44"/>
      <c r="Z57" s="44"/>
    </row>
    <row r="58" spans="1:26" ht="12.75" customHeight="1">
      <c r="A58" s="44"/>
      <c r="B58" s="54"/>
      <c r="C58" s="58"/>
      <c r="D58" s="56"/>
      <c r="E58" s="54"/>
      <c r="F58" s="54"/>
      <c r="G58" s="54"/>
      <c r="H58" s="54"/>
      <c r="I58" s="54"/>
      <c r="J58" s="54"/>
      <c r="K58" s="54"/>
      <c r="L58" s="54"/>
      <c r="M58" s="54"/>
      <c r="N58" s="54"/>
      <c r="O58" s="54"/>
      <c r="P58" s="54"/>
      <c r="Q58" s="44">
        <f t="shared" si="18"/>
        <v>0</v>
      </c>
      <c r="R58" s="44"/>
      <c r="S58" s="44"/>
      <c r="T58" s="44"/>
      <c r="U58" s="44"/>
      <c r="V58" s="44"/>
      <c r="W58" s="44"/>
      <c r="X58" s="44"/>
      <c r="Y58" s="44"/>
      <c r="Z58" s="44"/>
    </row>
    <row r="59" spans="1:26" ht="12.75" customHeight="1">
      <c r="A59" s="44"/>
      <c r="B59" s="54"/>
      <c r="C59" s="58"/>
      <c r="D59" s="56"/>
      <c r="E59" s="54"/>
      <c r="F59" s="54"/>
      <c r="G59" s="54"/>
      <c r="H59" s="54"/>
      <c r="I59" s="54"/>
      <c r="J59" s="54"/>
      <c r="K59" s="54"/>
      <c r="L59" s="54"/>
      <c r="M59" s="54"/>
      <c r="N59" s="54"/>
      <c r="O59" s="54"/>
      <c r="P59" s="54"/>
      <c r="Q59" s="44">
        <f t="shared" si="18"/>
        <v>0</v>
      </c>
      <c r="R59" s="44"/>
      <c r="S59" s="44"/>
      <c r="T59" s="44"/>
      <c r="U59" s="44"/>
      <c r="V59" s="44"/>
      <c r="W59" s="44"/>
      <c r="X59" s="44"/>
      <c r="Y59" s="44"/>
      <c r="Z59" s="44"/>
    </row>
    <row r="60" spans="1:26" ht="12.75" customHeight="1">
      <c r="A60" s="44"/>
      <c r="B60" s="54"/>
      <c r="C60" s="58"/>
      <c r="D60" s="56"/>
      <c r="E60" s="54"/>
      <c r="F60" s="54"/>
      <c r="G60" s="54"/>
      <c r="H60" s="54"/>
      <c r="I60" s="54"/>
      <c r="J60" s="54"/>
      <c r="K60" s="54"/>
      <c r="L60" s="54"/>
      <c r="M60" s="54"/>
      <c r="N60" s="54"/>
      <c r="O60" s="54"/>
      <c r="P60" s="54"/>
      <c r="Q60" s="44">
        <f t="shared" si="18"/>
        <v>0</v>
      </c>
      <c r="R60" s="44"/>
      <c r="S60" s="44"/>
      <c r="T60" s="44"/>
      <c r="U60" s="44"/>
      <c r="V60" s="44"/>
      <c r="W60" s="44"/>
      <c r="X60" s="44"/>
      <c r="Y60" s="44"/>
      <c r="Z60" s="44"/>
    </row>
    <row r="61" spans="1:26" ht="12.75" customHeight="1">
      <c r="A61" s="44"/>
      <c r="B61" s="234" t="s">
        <v>68</v>
      </c>
      <c r="C61" s="235"/>
      <c r="D61" s="235"/>
      <c r="E61" s="44">
        <f t="shared" ref="E61:Q61" si="19">SUM(E51:E60)</f>
        <v>0</v>
      </c>
      <c r="F61" s="44">
        <f t="shared" si="19"/>
        <v>0</v>
      </c>
      <c r="G61" s="44">
        <f t="shared" si="19"/>
        <v>0</v>
      </c>
      <c r="H61" s="44">
        <f t="shared" si="19"/>
        <v>0</v>
      </c>
      <c r="I61" s="44">
        <f t="shared" si="19"/>
        <v>0</v>
      </c>
      <c r="J61" s="44">
        <f t="shared" si="19"/>
        <v>0</v>
      </c>
      <c r="K61" s="44">
        <f t="shared" si="19"/>
        <v>0</v>
      </c>
      <c r="L61" s="44">
        <f t="shared" si="19"/>
        <v>0</v>
      </c>
      <c r="M61" s="44">
        <f t="shared" si="19"/>
        <v>0</v>
      </c>
      <c r="N61" s="44">
        <f t="shared" si="19"/>
        <v>0</v>
      </c>
      <c r="O61" s="44">
        <f t="shared" si="19"/>
        <v>0</v>
      </c>
      <c r="P61" s="44">
        <f t="shared" si="19"/>
        <v>0</v>
      </c>
      <c r="Q61" s="44">
        <f t="shared" si="19"/>
        <v>0</v>
      </c>
      <c r="R61" s="44"/>
      <c r="S61" s="44"/>
      <c r="T61" s="44"/>
      <c r="U61" s="44"/>
      <c r="V61" s="44"/>
      <c r="W61" s="44"/>
      <c r="X61" s="44"/>
      <c r="Y61" s="44"/>
      <c r="Z61" s="44"/>
    </row>
    <row r="62" spans="1:26" ht="12.75" customHeight="1">
      <c r="A62" s="44"/>
      <c r="B62" s="57"/>
      <c r="C62" s="44"/>
      <c r="D62" s="44"/>
      <c r="E62" s="50" t="s">
        <v>52</v>
      </c>
      <c r="F62" s="50" t="s">
        <v>53</v>
      </c>
      <c r="G62" s="50" t="s">
        <v>54</v>
      </c>
      <c r="H62" s="50" t="s">
        <v>55</v>
      </c>
      <c r="I62" s="50" t="s">
        <v>56</v>
      </c>
      <c r="J62" s="50" t="s">
        <v>57</v>
      </c>
      <c r="K62" s="50" t="s">
        <v>58</v>
      </c>
      <c r="L62" s="50" t="s">
        <v>59</v>
      </c>
      <c r="M62" s="50" t="s">
        <v>60</v>
      </c>
      <c r="N62" s="50" t="s">
        <v>61</v>
      </c>
      <c r="O62" s="50" t="s">
        <v>62</v>
      </c>
      <c r="P62" s="50" t="s">
        <v>63</v>
      </c>
      <c r="Q62" s="44"/>
      <c r="R62" s="44"/>
      <c r="S62" s="44"/>
      <c r="T62" s="44"/>
      <c r="U62" s="44"/>
      <c r="V62" s="44"/>
      <c r="W62" s="44"/>
      <c r="X62" s="44"/>
      <c r="Y62" s="44"/>
      <c r="Z62" s="44"/>
    </row>
    <row r="63" spans="1:26" ht="12.75" customHeight="1">
      <c r="A63" s="44"/>
      <c r="B63" s="236" t="s">
        <v>64</v>
      </c>
      <c r="C63" s="232"/>
      <c r="D63" s="233"/>
      <c r="E63" s="240" t="s">
        <v>77</v>
      </c>
      <c r="F63" s="232"/>
      <c r="G63" s="232"/>
      <c r="H63" s="232"/>
      <c r="I63" s="232"/>
      <c r="J63" s="232"/>
      <c r="K63" s="232"/>
      <c r="L63" s="232"/>
      <c r="M63" s="232"/>
      <c r="N63" s="232"/>
      <c r="O63" s="232"/>
      <c r="P63" s="233"/>
      <c r="Q63" s="61" t="s">
        <v>78</v>
      </c>
      <c r="R63" s="44"/>
      <c r="S63" s="44"/>
      <c r="T63" s="44"/>
      <c r="U63" s="44"/>
      <c r="V63" s="44"/>
      <c r="W63" s="44"/>
      <c r="X63" s="44"/>
      <c r="Y63" s="44"/>
      <c r="Z63" s="44"/>
    </row>
    <row r="64" spans="1:26" ht="12.75" customHeight="1">
      <c r="A64" s="44"/>
      <c r="B64" s="227" t="str">
        <f>IF(ISBLANK(B51), "منتج 1", B51)</f>
        <v>منتج 1</v>
      </c>
      <c r="C64" s="223"/>
      <c r="D64" s="224"/>
      <c r="E64" s="63">
        <f t="shared" ref="E64:E73" si="20">(C51*E51)</f>
        <v>0</v>
      </c>
      <c r="F64" s="64">
        <f t="shared" ref="F64:F73" si="21">(C51*F51)</f>
        <v>0</v>
      </c>
      <c r="G64" s="63">
        <f t="shared" ref="G64:G73" si="22">(C51*G51)</f>
        <v>0</v>
      </c>
      <c r="H64" s="63">
        <f t="shared" ref="H64:H73" si="23">(C51*H51)</f>
        <v>0</v>
      </c>
      <c r="I64" s="63">
        <f t="shared" ref="I64:I73" si="24">(C51*I51)</f>
        <v>0</v>
      </c>
      <c r="J64" s="63">
        <f t="shared" ref="J64:J73" si="25">(C51*J51)</f>
        <v>0</v>
      </c>
      <c r="K64" s="63">
        <f t="shared" ref="K64:K73" si="26">(C51*K51)</f>
        <v>0</v>
      </c>
      <c r="L64" s="63">
        <f t="shared" ref="L64:L73" si="27">(C51*L51)</f>
        <v>0</v>
      </c>
      <c r="M64" s="63">
        <f t="shared" ref="M64:M73" si="28">(C51*M51)</f>
        <v>0</v>
      </c>
      <c r="N64" s="63">
        <f t="shared" ref="N64:N73" si="29">(C51*N51)</f>
        <v>0</v>
      </c>
      <c r="O64" s="63">
        <f t="shared" ref="O64:O73" si="30">(C51*O51)</f>
        <v>0</v>
      </c>
      <c r="P64" s="63">
        <f t="shared" ref="P64:P73" si="31">(C51*P51)</f>
        <v>0</v>
      </c>
      <c r="Q64" s="70">
        <f t="shared" ref="Q64:Q75" si="32">SUM(E64:P64)</f>
        <v>0</v>
      </c>
      <c r="R64" s="44"/>
      <c r="S64" s="44"/>
      <c r="T64" s="44"/>
      <c r="U64" s="44"/>
      <c r="V64" s="44"/>
      <c r="W64" s="44"/>
      <c r="X64" s="44"/>
      <c r="Y64" s="44"/>
      <c r="Z64" s="44"/>
    </row>
    <row r="65" spans="1:26" ht="12.75" customHeight="1">
      <c r="A65" s="44"/>
      <c r="B65" s="227" t="str">
        <f>IF(ISBLANK(B52), "منتج 2", B52)</f>
        <v>منتج 2</v>
      </c>
      <c r="C65" s="223"/>
      <c r="D65" s="224"/>
      <c r="E65" s="63">
        <f t="shared" si="20"/>
        <v>0</v>
      </c>
      <c r="F65" s="64">
        <f t="shared" si="21"/>
        <v>0</v>
      </c>
      <c r="G65" s="63">
        <f t="shared" si="22"/>
        <v>0</v>
      </c>
      <c r="H65" s="63">
        <f t="shared" si="23"/>
        <v>0</v>
      </c>
      <c r="I65" s="63">
        <f t="shared" si="24"/>
        <v>0</v>
      </c>
      <c r="J65" s="63">
        <f t="shared" si="25"/>
        <v>0</v>
      </c>
      <c r="K65" s="63">
        <f t="shared" si="26"/>
        <v>0</v>
      </c>
      <c r="L65" s="63">
        <f t="shared" si="27"/>
        <v>0</v>
      </c>
      <c r="M65" s="63">
        <f t="shared" si="28"/>
        <v>0</v>
      </c>
      <c r="N65" s="63">
        <f t="shared" si="29"/>
        <v>0</v>
      </c>
      <c r="O65" s="63">
        <f t="shared" si="30"/>
        <v>0</v>
      </c>
      <c r="P65" s="63">
        <f t="shared" si="31"/>
        <v>0</v>
      </c>
      <c r="Q65" s="70">
        <f t="shared" si="32"/>
        <v>0</v>
      </c>
      <c r="R65" s="44"/>
      <c r="S65" s="44"/>
      <c r="T65" s="44"/>
      <c r="U65" s="44"/>
      <c r="V65" s="44"/>
      <c r="W65" s="44"/>
      <c r="X65" s="44"/>
      <c r="Y65" s="44"/>
      <c r="Z65" s="44"/>
    </row>
    <row r="66" spans="1:26" ht="12.75" customHeight="1">
      <c r="A66" s="44"/>
      <c r="B66" s="227" t="str">
        <f>IF(ISBLANK(B53), "منتج 3", B53)</f>
        <v>منتج 3</v>
      </c>
      <c r="C66" s="223"/>
      <c r="D66" s="224"/>
      <c r="E66" s="63">
        <f t="shared" si="20"/>
        <v>0</v>
      </c>
      <c r="F66" s="64">
        <f t="shared" si="21"/>
        <v>0</v>
      </c>
      <c r="G66" s="63">
        <f t="shared" si="22"/>
        <v>0</v>
      </c>
      <c r="H66" s="63">
        <f t="shared" si="23"/>
        <v>0</v>
      </c>
      <c r="I66" s="63">
        <f t="shared" si="24"/>
        <v>0</v>
      </c>
      <c r="J66" s="63">
        <f t="shared" si="25"/>
        <v>0</v>
      </c>
      <c r="K66" s="63">
        <f t="shared" si="26"/>
        <v>0</v>
      </c>
      <c r="L66" s="63">
        <f t="shared" si="27"/>
        <v>0</v>
      </c>
      <c r="M66" s="63">
        <f t="shared" si="28"/>
        <v>0</v>
      </c>
      <c r="N66" s="63">
        <f t="shared" si="29"/>
        <v>0</v>
      </c>
      <c r="O66" s="63">
        <f t="shared" si="30"/>
        <v>0</v>
      </c>
      <c r="P66" s="63">
        <f t="shared" si="31"/>
        <v>0</v>
      </c>
      <c r="Q66" s="70">
        <f t="shared" si="32"/>
        <v>0</v>
      </c>
      <c r="R66" s="44"/>
      <c r="S66" s="44"/>
      <c r="T66" s="44"/>
      <c r="U66" s="44"/>
      <c r="V66" s="44"/>
      <c r="W66" s="44"/>
      <c r="X66" s="44"/>
      <c r="Y66" s="44"/>
      <c r="Z66" s="44"/>
    </row>
    <row r="67" spans="1:26" ht="12.75" customHeight="1">
      <c r="A67" s="44"/>
      <c r="B67" s="227" t="str">
        <f>IF(ISBLANK(B54), "منتج 4", B54)</f>
        <v>منتج 4</v>
      </c>
      <c r="C67" s="223"/>
      <c r="D67" s="224"/>
      <c r="E67" s="63">
        <f t="shared" si="20"/>
        <v>0</v>
      </c>
      <c r="F67" s="64">
        <f t="shared" si="21"/>
        <v>0</v>
      </c>
      <c r="G67" s="63">
        <f t="shared" si="22"/>
        <v>0</v>
      </c>
      <c r="H67" s="63">
        <f t="shared" si="23"/>
        <v>0</v>
      </c>
      <c r="I67" s="63">
        <f t="shared" si="24"/>
        <v>0</v>
      </c>
      <c r="J67" s="63">
        <f t="shared" si="25"/>
        <v>0</v>
      </c>
      <c r="K67" s="63">
        <f t="shared" si="26"/>
        <v>0</v>
      </c>
      <c r="L67" s="63">
        <f t="shared" si="27"/>
        <v>0</v>
      </c>
      <c r="M67" s="63">
        <f t="shared" si="28"/>
        <v>0</v>
      </c>
      <c r="N67" s="63">
        <f t="shared" si="29"/>
        <v>0</v>
      </c>
      <c r="O67" s="63">
        <f t="shared" si="30"/>
        <v>0</v>
      </c>
      <c r="P67" s="63">
        <f t="shared" si="31"/>
        <v>0</v>
      </c>
      <c r="Q67" s="70">
        <f t="shared" si="32"/>
        <v>0</v>
      </c>
      <c r="R67" s="44"/>
      <c r="S67" s="44"/>
      <c r="T67" s="44"/>
      <c r="U67" s="44"/>
      <c r="V67" s="44"/>
      <c r="W67" s="44"/>
      <c r="X67" s="44"/>
      <c r="Y67" s="44"/>
      <c r="Z67" s="44"/>
    </row>
    <row r="68" spans="1:26" ht="12.75" customHeight="1">
      <c r="A68" s="44"/>
      <c r="B68" s="227" t="str">
        <f>IF(ISBLANK(B55), "منتج 5", B55)</f>
        <v>منتج 5</v>
      </c>
      <c r="C68" s="223"/>
      <c r="D68" s="224"/>
      <c r="E68" s="63">
        <f t="shared" si="20"/>
        <v>0</v>
      </c>
      <c r="F68" s="64">
        <f t="shared" si="21"/>
        <v>0</v>
      </c>
      <c r="G68" s="63">
        <f t="shared" si="22"/>
        <v>0</v>
      </c>
      <c r="H68" s="63">
        <f t="shared" si="23"/>
        <v>0</v>
      </c>
      <c r="I68" s="63">
        <f t="shared" si="24"/>
        <v>0</v>
      </c>
      <c r="J68" s="63">
        <f t="shared" si="25"/>
        <v>0</v>
      </c>
      <c r="K68" s="63">
        <f t="shared" si="26"/>
        <v>0</v>
      </c>
      <c r="L68" s="63">
        <f t="shared" si="27"/>
        <v>0</v>
      </c>
      <c r="M68" s="63">
        <f t="shared" si="28"/>
        <v>0</v>
      </c>
      <c r="N68" s="63">
        <f t="shared" si="29"/>
        <v>0</v>
      </c>
      <c r="O68" s="63">
        <f t="shared" si="30"/>
        <v>0</v>
      </c>
      <c r="P68" s="63">
        <f t="shared" si="31"/>
        <v>0</v>
      </c>
      <c r="Q68" s="70">
        <f t="shared" si="32"/>
        <v>0</v>
      </c>
      <c r="R68" s="44"/>
      <c r="S68" s="44"/>
      <c r="T68" s="44"/>
      <c r="U68" s="44"/>
      <c r="V68" s="44"/>
      <c r="W68" s="44"/>
      <c r="X68" s="44"/>
      <c r="Y68" s="44"/>
      <c r="Z68" s="44"/>
    </row>
    <row r="69" spans="1:26" ht="12.75" customHeight="1">
      <c r="A69" s="44"/>
      <c r="B69" s="227" t="str">
        <f>IF(ISBLANK(B56), "منتج 6", B56)</f>
        <v>منتج 6</v>
      </c>
      <c r="C69" s="223"/>
      <c r="D69" s="224"/>
      <c r="E69" s="63">
        <f t="shared" si="20"/>
        <v>0</v>
      </c>
      <c r="F69" s="64">
        <f t="shared" si="21"/>
        <v>0</v>
      </c>
      <c r="G69" s="63">
        <f t="shared" si="22"/>
        <v>0</v>
      </c>
      <c r="H69" s="63">
        <f t="shared" si="23"/>
        <v>0</v>
      </c>
      <c r="I69" s="63">
        <f t="shared" si="24"/>
        <v>0</v>
      </c>
      <c r="J69" s="63">
        <f t="shared" si="25"/>
        <v>0</v>
      </c>
      <c r="K69" s="63">
        <f t="shared" si="26"/>
        <v>0</v>
      </c>
      <c r="L69" s="63">
        <f t="shared" si="27"/>
        <v>0</v>
      </c>
      <c r="M69" s="63">
        <f t="shared" si="28"/>
        <v>0</v>
      </c>
      <c r="N69" s="63">
        <f t="shared" si="29"/>
        <v>0</v>
      </c>
      <c r="O69" s="63">
        <f t="shared" si="30"/>
        <v>0</v>
      </c>
      <c r="P69" s="63">
        <f t="shared" si="31"/>
        <v>0</v>
      </c>
      <c r="Q69" s="70">
        <f t="shared" si="32"/>
        <v>0</v>
      </c>
      <c r="R69" s="44"/>
      <c r="S69" s="44"/>
      <c r="T69" s="44"/>
      <c r="U69" s="44"/>
      <c r="V69" s="44"/>
      <c r="W69" s="44"/>
      <c r="X69" s="44"/>
      <c r="Y69" s="44"/>
      <c r="Z69" s="44"/>
    </row>
    <row r="70" spans="1:26" ht="12.75" customHeight="1">
      <c r="A70" s="44"/>
      <c r="B70" s="227" t="str">
        <f>IF(ISBLANK(B57), "منتج 7", B57)</f>
        <v>منتج 7</v>
      </c>
      <c r="C70" s="223"/>
      <c r="D70" s="224"/>
      <c r="E70" s="63">
        <f t="shared" si="20"/>
        <v>0</v>
      </c>
      <c r="F70" s="64">
        <f t="shared" si="21"/>
        <v>0</v>
      </c>
      <c r="G70" s="63">
        <f t="shared" si="22"/>
        <v>0</v>
      </c>
      <c r="H70" s="63">
        <f t="shared" si="23"/>
        <v>0</v>
      </c>
      <c r="I70" s="63">
        <f t="shared" si="24"/>
        <v>0</v>
      </c>
      <c r="J70" s="63">
        <f t="shared" si="25"/>
        <v>0</v>
      </c>
      <c r="K70" s="63">
        <f t="shared" si="26"/>
        <v>0</v>
      </c>
      <c r="L70" s="63">
        <f t="shared" si="27"/>
        <v>0</v>
      </c>
      <c r="M70" s="63">
        <f t="shared" si="28"/>
        <v>0</v>
      </c>
      <c r="N70" s="63">
        <f t="shared" si="29"/>
        <v>0</v>
      </c>
      <c r="O70" s="63">
        <f t="shared" si="30"/>
        <v>0</v>
      </c>
      <c r="P70" s="63">
        <f t="shared" si="31"/>
        <v>0</v>
      </c>
      <c r="Q70" s="71">
        <f t="shared" si="32"/>
        <v>0</v>
      </c>
      <c r="R70" s="44"/>
      <c r="S70" s="44"/>
      <c r="T70" s="44"/>
      <c r="U70" s="44"/>
      <c r="V70" s="44"/>
      <c r="W70" s="44"/>
      <c r="X70" s="44"/>
      <c r="Y70" s="44"/>
      <c r="Z70" s="44"/>
    </row>
    <row r="71" spans="1:26" ht="12.75" customHeight="1">
      <c r="A71" s="44"/>
      <c r="B71" s="227" t="str">
        <f>IF(ISBLANK(B58), "منتج 8", B58)</f>
        <v>منتج 8</v>
      </c>
      <c r="C71" s="223"/>
      <c r="D71" s="224"/>
      <c r="E71" s="63">
        <f t="shared" si="20"/>
        <v>0</v>
      </c>
      <c r="F71" s="64">
        <f t="shared" si="21"/>
        <v>0</v>
      </c>
      <c r="G71" s="63">
        <f t="shared" si="22"/>
        <v>0</v>
      </c>
      <c r="H71" s="63">
        <f t="shared" si="23"/>
        <v>0</v>
      </c>
      <c r="I71" s="63">
        <f t="shared" si="24"/>
        <v>0</v>
      </c>
      <c r="J71" s="63">
        <f t="shared" si="25"/>
        <v>0</v>
      </c>
      <c r="K71" s="63">
        <f t="shared" si="26"/>
        <v>0</v>
      </c>
      <c r="L71" s="63">
        <f t="shared" si="27"/>
        <v>0</v>
      </c>
      <c r="M71" s="63">
        <f t="shared" si="28"/>
        <v>0</v>
      </c>
      <c r="N71" s="63">
        <f t="shared" si="29"/>
        <v>0</v>
      </c>
      <c r="O71" s="63">
        <f t="shared" si="30"/>
        <v>0</v>
      </c>
      <c r="P71" s="63">
        <f t="shared" si="31"/>
        <v>0</v>
      </c>
      <c r="Q71" s="71">
        <f t="shared" si="32"/>
        <v>0</v>
      </c>
      <c r="R71" s="44"/>
      <c r="S71" s="44"/>
      <c r="T71" s="44"/>
      <c r="U71" s="44"/>
      <c r="V71" s="44"/>
      <c r="W71" s="44"/>
      <c r="X71" s="44"/>
      <c r="Y71" s="44"/>
      <c r="Z71" s="44"/>
    </row>
    <row r="72" spans="1:26" ht="12.75" customHeight="1">
      <c r="A72" s="44"/>
      <c r="B72" s="227" t="str">
        <f>IF(ISBLANK(B59), "منتج 9", B59)</f>
        <v>منتج 9</v>
      </c>
      <c r="C72" s="223"/>
      <c r="D72" s="224"/>
      <c r="E72" s="63">
        <f t="shared" si="20"/>
        <v>0</v>
      </c>
      <c r="F72" s="64">
        <f t="shared" si="21"/>
        <v>0</v>
      </c>
      <c r="G72" s="63">
        <f t="shared" si="22"/>
        <v>0</v>
      </c>
      <c r="H72" s="63">
        <f t="shared" si="23"/>
        <v>0</v>
      </c>
      <c r="I72" s="63">
        <f t="shared" si="24"/>
        <v>0</v>
      </c>
      <c r="J72" s="63">
        <f t="shared" si="25"/>
        <v>0</v>
      </c>
      <c r="K72" s="63">
        <f t="shared" si="26"/>
        <v>0</v>
      </c>
      <c r="L72" s="63">
        <f t="shared" si="27"/>
        <v>0</v>
      </c>
      <c r="M72" s="63">
        <f t="shared" si="28"/>
        <v>0</v>
      </c>
      <c r="N72" s="63">
        <f t="shared" si="29"/>
        <v>0</v>
      </c>
      <c r="O72" s="63">
        <f t="shared" si="30"/>
        <v>0</v>
      </c>
      <c r="P72" s="63">
        <f t="shared" si="31"/>
        <v>0</v>
      </c>
      <c r="Q72" s="71">
        <f t="shared" si="32"/>
        <v>0</v>
      </c>
      <c r="R72" s="44"/>
      <c r="S72" s="44"/>
      <c r="T72" s="44"/>
      <c r="U72" s="44"/>
      <c r="V72" s="44"/>
      <c r="W72" s="44"/>
      <c r="X72" s="44"/>
      <c r="Y72" s="44"/>
      <c r="Z72" s="44"/>
    </row>
    <row r="73" spans="1:26" ht="12.75" customHeight="1">
      <c r="A73" s="44"/>
      <c r="B73" s="227" t="str">
        <f>IF(ISBLANK(B60), "منتج 10", B60)</f>
        <v>منتج 10</v>
      </c>
      <c r="C73" s="223"/>
      <c r="D73" s="224"/>
      <c r="E73" s="63">
        <f t="shared" si="20"/>
        <v>0</v>
      </c>
      <c r="F73" s="64">
        <f t="shared" si="21"/>
        <v>0</v>
      </c>
      <c r="G73" s="63">
        <f t="shared" si="22"/>
        <v>0</v>
      </c>
      <c r="H73" s="63">
        <f t="shared" si="23"/>
        <v>0</v>
      </c>
      <c r="I73" s="63">
        <f t="shared" si="24"/>
        <v>0</v>
      </c>
      <c r="J73" s="63">
        <f t="shared" si="25"/>
        <v>0</v>
      </c>
      <c r="K73" s="63">
        <f t="shared" si="26"/>
        <v>0</v>
      </c>
      <c r="L73" s="63">
        <f t="shared" si="27"/>
        <v>0</v>
      </c>
      <c r="M73" s="63">
        <f t="shared" si="28"/>
        <v>0</v>
      </c>
      <c r="N73" s="63">
        <f t="shared" si="29"/>
        <v>0</v>
      </c>
      <c r="O73" s="63">
        <f t="shared" si="30"/>
        <v>0</v>
      </c>
      <c r="P73" s="63">
        <f t="shared" si="31"/>
        <v>0</v>
      </c>
      <c r="Q73" s="71">
        <f t="shared" si="32"/>
        <v>0</v>
      </c>
      <c r="R73" s="44"/>
      <c r="S73" s="44"/>
      <c r="T73" s="44"/>
      <c r="U73" s="44"/>
      <c r="V73" s="44"/>
      <c r="W73" s="44"/>
      <c r="X73" s="44"/>
      <c r="Y73" s="44"/>
      <c r="Z73" s="44"/>
    </row>
    <row r="74" spans="1:26" ht="12.75" customHeight="1">
      <c r="A74" s="44"/>
      <c r="B74" s="222" t="s">
        <v>79</v>
      </c>
      <c r="C74" s="223"/>
      <c r="D74" s="224"/>
      <c r="E74" s="31">
        <f t="shared" ref="E74:G74" si="33">SUM(E64:E73)</f>
        <v>0</v>
      </c>
      <c r="F74" s="31">
        <f t="shared" si="33"/>
        <v>0</v>
      </c>
      <c r="G74" s="31">
        <f t="shared" si="33"/>
        <v>0</v>
      </c>
      <c r="H74" s="72" t="s">
        <v>80</v>
      </c>
      <c r="I74" s="31">
        <f t="shared" ref="I74:P74" si="34">SUM(I64:I73)</f>
        <v>0</v>
      </c>
      <c r="J74" s="31">
        <f t="shared" si="34"/>
        <v>0</v>
      </c>
      <c r="K74" s="31">
        <f t="shared" si="34"/>
        <v>0</v>
      </c>
      <c r="L74" s="31">
        <f t="shared" si="34"/>
        <v>0</v>
      </c>
      <c r="M74" s="31">
        <f t="shared" si="34"/>
        <v>0</v>
      </c>
      <c r="N74" s="31">
        <f t="shared" si="34"/>
        <v>0</v>
      </c>
      <c r="O74" s="31">
        <f t="shared" si="34"/>
        <v>0</v>
      </c>
      <c r="P74" s="31">
        <f t="shared" si="34"/>
        <v>0</v>
      </c>
      <c r="Q74" s="70">
        <f t="shared" si="32"/>
        <v>0</v>
      </c>
      <c r="R74" s="44"/>
      <c r="S74" s="44"/>
      <c r="T74" s="44"/>
      <c r="U74" s="44"/>
      <c r="V74" s="44"/>
      <c r="W74" s="44"/>
      <c r="X74" s="44"/>
      <c r="Y74" s="44"/>
      <c r="Z74" s="44"/>
    </row>
    <row r="75" spans="1:26" ht="12.75" customHeight="1">
      <c r="A75" s="44"/>
      <c r="B75" s="222" t="s">
        <v>72</v>
      </c>
      <c r="C75" s="223"/>
      <c r="D75" s="224"/>
      <c r="E75" s="31">
        <f>(D51*E51)+(D52*E52)+(D53*E53)+(D54*E54)+(D55*E55)+(D56*E56)+(D57*E57)+(D58*E58)+(D59*E59)+(D60*E60)</f>
        <v>0</v>
      </c>
      <c r="F75" s="31">
        <f>(D51*F51)+(D52*F52)+(D53*F53)+(D54*F54)+(D55*F55)+(D56*F56)+(D57*F57)+(D58*F58)+(D59*F59)+(D60*F60)</f>
        <v>0</v>
      </c>
      <c r="G75" s="31">
        <f>(D51*G51)+(D52*G52)+(D53*G53)+(D54*G54)+(D55*G55)+(D56*G56)+(D57*G57)+(D58*G58)+(D59*G59)+(D60*G60)</f>
        <v>0</v>
      </c>
      <c r="H75" s="31">
        <f>(D51*H51)+(D52*H52)+(D53*H53)+(D54*H54)+(D55*H55)+(D56*H56)+(D57*H57)+(D58*H58)+(D59*H59)+(D60*H60)</f>
        <v>0</v>
      </c>
      <c r="I75" s="31">
        <f>(D51*I51)+(D52*I52)+(D53*I53)+(D54*I54)+(D55*I55)+(D56*I56)+(D57*I57)+(D58*I58)+(D59*I59)+(D60*I60)</f>
        <v>0</v>
      </c>
      <c r="J75" s="31">
        <f>(D51*J51)+(D52*J52)+(D53*J53)+(D54*J54)+(D55*J55)+(D56*J56)+(D57*J57)+(D58*J58)+(D59*J59)+(D60*J60)</f>
        <v>0</v>
      </c>
      <c r="K75" s="31">
        <f>(D51*K51)+(D52*K52)+(D53*K53)+(D54*K54)+(D55*K55)+(D56*K56)+(D57*K57)+(D58*K58)+(D59*K59)+(D60*K60)</f>
        <v>0</v>
      </c>
      <c r="L75" s="31">
        <f>(D51*L51)+(D52*L52)+(D53*L53)+(D54*L54)+(D55*L55)+(D56*L56)+(D57*L57)+(D58*L58)+(D59*L59)+(D60*L60)</f>
        <v>0</v>
      </c>
      <c r="M75" s="31">
        <f>(D51*M51)+(D52*M52)+(D53*M53)+(D54*M54)+(D55*M55)+(D56*M56)+(D57*M57)+(D58*M58)+(D59*M59)+(D60*M60)</f>
        <v>0</v>
      </c>
      <c r="N75" s="31">
        <f>(D51*N51)+(D52*N52)+(D53*N53)+(D54*N54)+(D55*N55)+(D56*N56)+(D57*N57)+(D58*N58)+(D59*N59)+(D60*N60)</f>
        <v>0</v>
      </c>
      <c r="O75" s="31">
        <f>(D51*O51)+(D52*O52)+(D53*O53)+(D54*O54)+(D55*O55)+(D56*O56)+(D57*O57)+(D58*O58)+(D59*O59)+(D60*O60)</f>
        <v>0</v>
      </c>
      <c r="P75" s="31">
        <f>(D51*P51)+(D52*P52)+(D53*P53)+(D54*P54)+(D55*P55)+(D56*P56)+(D57*P57)+(D58*P58)+(D59*P59)+(D60*P60)</f>
        <v>0</v>
      </c>
      <c r="Q75" s="31">
        <f t="shared" si="32"/>
        <v>0</v>
      </c>
      <c r="R75" s="44"/>
      <c r="S75" s="44"/>
      <c r="T75" s="44"/>
      <c r="U75" s="44"/>
      <c r="V75" s="44"/>
      <c r="W75" s="44"/>
      <c r="X75" s="44"/>
      <c r="Y75" s="44"/>
      <c r="Z75" s="44"/>
    </row>
    <row r="76" spans="1:26" ht="12.75" customHeight="1">
      <c r="A76" s="44"/>
      <c r="B76" s="225" t="s">
        <v>73</v>
      </c>
      <c r="C76" s="223"/>
      <c r="D76" s="226"/>
      <c r="E76" s="66">
        <f t="shared" ref="E76:Q76" si="35">(E74-E75)</f>
        <v>0</v>
      </c>
      <c r="F76" s="66">
        <f t="shared" si="35"/>
        <v>0</v>
      </c>
      <c r="G76" s="66">
        <f t="shared" si="35"/>
        <v>0</v>
      </c>
      <c r="H76" s="66" t="e">
        <f t="shared" si="35"/>
        <v>#VALUE!</v>
      </c>
      <c r="I76" s="66">
        <f t="shared" si="35"/>
        <v>0</v>
      </c>
      <c r="J76" s="66">
        <f t="shared" si="35"/>
        <v>0</v>
      </c>
      <c r="K76" s="66">
        <f t="shared" si="35"/>
        <v>0</v>
      </c>
      <c r="L76" s="66">
        <f t="shared" si="35"/>
        <v>0</v>
      </c>
      <c r="M76" s="66">
        <f t="shared" si="35"/>
        <v>0</v>
      </c>
      <c r="N76" s="66">
        <f t="shared" si="35"/>
        <v>0</v>
      </c>
      <c r="O76" s="66">
        <f t="shared" si="35"/>
        <v>0</v>
      </c>
      <c r="P76" s="66">
        <f t="shared" si="35"/>
        <v>0</v>
      </c>
      <c r="Q76" s="66">
        <f t="shared" si="35"/>
        <v>0</v>
      </c>
      <c r="R76" s="44"/>
      <c r="S76" s="44"/>
      <c r="T76" s="44"/>
      <c r="U76" s="44"/>
      <c r="V76" s="44"/>
      <c r="W76" s="44"/>
      <c r="X76" s="44"/>
      <c r="Y76" s="44"/>
      <c r="Z76" s="44"/>
    </row>
    <row r="77" spans="1:26" ht="12.75" customHeight="1">
      <c r="A77" s="44"/>
      <c r="B77" s="57"/>
      <c r="C77" s="57"/>
      <c r="D77" s="57"/>
      <c r="E77" s="31"/>
      <c r="F77" s="31"/>
      <c r="G77" s="31"/>
      <c r="H77" s="31"/>
      <c r="I77" s="31"/>
      <c r="J77" s="31"/>
      <c r="K77" s="31"/>
      <c r="L77" s="31"/>
      <c r="M77" s="31"/>
      <c r="N77" s="31"/>
      <c r="O77" s="31"/>
      <c r="P77" s="31"/>
      <c r="Q77" s="31"/>
      <c r="R77" s="44"/>
      <c r="S77" s="44"/>
      <c r="T77" s="44"/>
      <c r="U77" s="44"/>
      <c r="V77" s="44"/>
      <c r="W77" s="44"/>
      <c r="X77" s="44"/>
      <c r="Y77" s="44"/>
      <c r="Z77" s="44"/>
    </row>
    <row r="78" spans="1:26" ht="12.75" customHeight="1">
      <c r="A78" s="44"/>
      <c r="B78" s="57"/>
      <c r="C78" s="57"/>
      <c r="D78" s="57"/>
      <c r="E78" s="31"/>
      <c r="F78" s="31"/>
      <c r="G78" s="31"/>
      <c r="H78" s="31"/>
      <c r="I78" s="31"/>
      <c r="J78" s="31"/>
      <c r="K78" s="31"/>
      <c r="L78" s="31"/>
      <c r="M78" s="31"/>
      <c r="N78" s="31"/>
      <c r="O78" s="31"/>
      <c r="P78" s="31"/>
      <c r="Q78" s="31"/>
      <c r="R78" s="44"/>
      <c r="S78" s="44"/>
      <c r="T78" s="44"/>
      <c r="U78" s="44"/>
      <c r="V78" s="44"/>
      <c r="W78" s="44"/>
      <c r="X78" s="44"/>
      <c r="Y78" s="44"/>
      <c r="Z78" s="44"/>
    </row>
    <row r="79" spans="1:26" ht="12.75" customHeight="1">
      <c r="A79" s="44"/>
      <c r="B79" s="57"/>
      <c r="C79" s="57"/>
      <c r="D79" s="57"/>
      <c r="E79" s="31"/>
      <c r="F79" s="31"/>
      <c r="G79" s="31"/>
      <c r="H79" s="31"/>
      <c r="I79" s="31"/>
      <c r="J79" s="31"/>
      <c r="K79" s="31"/>
      <c r="L79" s="31"/>
      <c r="M79" s="31"/>
      <c r="N79" s="31"/>
      <c r="O79" s="31"/>
      <c r="P79" s="31"/>
      <c r="Q79" s="31"/>
      <c r="R79" s="44"/>
      <c r="S79" s="44"/>
      <c r="T79" s="44"/>
      <c r="U79" s="44"/>
      <c r="V79" s="44"/>
      <c r="W79" s="44"/>
      <c r="X79" s="44"/>
      <c r="Y79" s="44"/>
      <c r="Z79" s="44"/>
    </row>
    <row r="80" spans="1:26" ht="12.75" customHeight="1">
      <c r="A80" s="44"/>
      <c r="B80" s="228" t="s">
        <v>51</v>
      </c>
      <c r="C80" s="229"/>
      <c r="D80" s="230"/>
      <c r="E80" s="50" t="s">
        <v>52</v>
      </c>
      <c r="F80" s="50" t="s">
        <v>53</v>
      </c>
      <c r="G80" s="50" t="s">
        <v>54</v>
      </c>
      <c r="H80" s="50" t="s">
        <v>55</v>
      </c>
      <c r="I80" s="50" t="s">
        <v>56</v>
      </c>
      <c r="J80" s="50" t="s">
        <v>57</v>
      </c>
      <c r="K80" s="50" t="s">
        <v>58</v>
      </c>
      <c r="L80" s="50" t="s">
        <v>59</v>
      </c>
      <c r="M80" s="50" t="s">
        <v>60</v>
      </c>
      <c r="N80" s="50" t="s">
        <v>61</v>
      </c>
      <c r="O80" s="50" t="s">
        <v>62</v>
      </c>
      <c r="P80" s="50" t="s">
        <v>63</v>
      </c>
      <c r="Q80" s="44"/>
      <c r="R80" s="44"/>
      <c r="S80" s="44"/>
      <c r="T80" s="44"/>
      <c r="U80" s="44"/>
      <c r="V80" s="44"/>
      <c r="W80" s="44"/>
      <c r="X80" s="44"/>
      <c r="Y80" s="44"/>
      <c r="Z80" s="44"/>
    </row>
    <row r="81" spans="1:26" ht="12.75" customHeight="1">
      <c r="A81" s="44"/>
      <c r="B81" s="51" t="s">
        <v>64</v>
      </c>
      <c r="C81" s="52" t="s">
        <v>74</v>
      </c>
      <c r="D81" s="68" t="s">
        <v>46</v>
      </c>
      <c r="E81" s="241" t="s">
        <v>81</v>
      </c>
      <c r="F81" s="232"/>
      <c r="G81" s="232"/>
      <c r="H81" s="232"/>
      <c r="I81" s="232"/>
      <c r="J81" s="232"/>
      <c r="K81" s="232"/>
      <c r="L81" s="232"/>
      <c r="M81" s="232"/>
      <c r="N81" s="232"/>
      <c r="O81" s="232"/>
      <c r="P81" s="233"/>
      <c r="Q81" s="69" t="s">
        <v>82</v>
      </c>
      <c r="R81" s="44"/>
      <c r="S81" s="44"/>
      <c r="T81" s="44"/>
      <c r="U81" s="44"/>
      <c r="V81" s="44"/>
      <c r="W81" s="44"/>
      <c r="X81" s="44"/>
      <c r="Y81" s="44"/>
      <c r="Z81" s="44"/>
    </row>
    <row r="82" spans="1:26" ht="12.75" customHeight="1">
      <c r="A82" s="44"/>
      <c r="B82" s="54"/>
      <c r="C82" s="55"/>
      <c r="D82" s="56"/>
      <c r="E82" s="54"/>
      <c r="F82" s="54"/>
      <c r="G82" s="54"/>
      <c r="H82" s="54"/>
      <c r="I82" s="54"/>
      <c r="J82" s="54"/>
      <c r="K82" s="54"/>
      <c r="L82" s="54"/>
      <c r="M82" s="54"/>
      <c r="N82" s="54"/>
      <c r="O82" s="54"/>
      <c r="P82" s="54"/>
      <c r="Q82" s="57">
        <f t="shared" ref="Q82:Q91" si="36">SUM(E82:P82)</f>
        <v>0</v>
      </c>
      <c r="R82" s="44"/>
      <c r="S82" s="44"/>
      <c r="T82" s="44"/>
      <c r="U82" s="44"/>
      <c r="V82" s="44"/>
      <c r="W82" s="44"/>
      <c r="X82" s="44"/>
      <c r="Y82" s="44"/>
      <c r="Z82" s="44"/>
    </row>
    <row r="83" spans="1:26" ht="12.75" customHeight="1">
      <c r="A83" s="44"/>
      <c r="B83" s="54"/>
      <c r="C83" s="58"/>
      <c r="D83" s="56"/>
      <c r="E83" s="54"/>
      <c r="F83" s="54"/>
      <c r="G83" s="54"/>
      <c r="H83" s="54"/>
      <c r="I83" s="54"/>
      <c r="J83" s="54"/>
      <c r="K83" s="54"/>
      <c r="L83" s="54"/>
      <c r="M83" s="54"/>
      <c r="N83" s="54"/>
      <c r="O83" s="54"/>
      <c r="P83" s="54"/>
      <c r="Q83" s="57">
        <f t="shared" si="36"/>
        <v>0</v>
      </c>
      <c r="R83" s="44"/>
      <c r="S83" s="44"/>
      <c r="T83" s="44"/>
      <c r="U83" s="44"/>
      <c r="V83" s="44"/>
      <c r="W83" s="44"/>
      <c r="X83" s="44"/>
      <c r="Y83" s="44"/>
      <c r="Z83" s="44"/>
    </row>
    <row r="84" spans="1:26" ht="12.75" customHeight="1">
      <c r="A84" s="44"/>
      <c r="B84" s="54"/>
      <c r="C84" s="58"/>
      <c r="D84" s="56"/>
      <c r="E84" s="54"/>
      <c r="F84" s="54"/>
      <c r="G84" s="54"/>
      <c r="H84" s="54"/>
      <c r="I84" s="54"/>
      <c r="J84" s="54"/>
      <c r="K84" s="54"/>
      <c r="L84" s="54"/>
      <c r="M84" s="54"/>
      <c r="N84" s="54"/>
      <c r="O84" s="54"/>
      <c r="P84" s="54"/>
      <c r="Q84" s="57">
        <f t="shared" si="36"/>
        <v>0</v>
      </c>
      <c r="R84" s="44"/>
      <c r="S84" s="44"/>
      <c r="T84" s="44"/>
      <c r="U84" s="44"/>
      <c r="V84" s="44"/>
      <c r="W84" s="44"/>
      <c r="X84" s="44"/>
      <c r="Y84" s="44"/>
      <c r="Z84" s="44"/>
    </row>
    <row r="85" spans="1:26" ht="12.75" customHeight="1">
      <c r="A85" s="44"/>
      <c r="B85" s="54"/>
      <c r="C85" s="58"/>
      <c r="D85" s="56"/>
      <c r="E85" s="54"/>
      <c r="F85" s="54"/>
      <c r="G85" s="54"/>
      <c r="H85" s="54"/>
      <c r="I85" s="54"/>
      <c r="J85" s="54"/>
      <c r="K85" s="54"/>
      <c r="L85" s="54"/>
      <c r="M85" s="54"/>
      <c r="N85" s="54"/>
      <c r="O85" s="54"/>
      <c r="P85" s="54"/>
      <c r="Q85" s="57">
        <f t="shared" si="36"/>
        <v>0</v>
      </c>
      <c r="R85" s="44"/>
      <c r="S85" s="44"/>
      <c r="T85" s="44"/>
      <c r="U85" s="44"/>
      <c r="V85" s="44"/>
      <c r="W85" s="44"/>
      <c r="X85" s="44"/>
      <c r="Y85" s="44"/>
      <c r="Z85" s="44"/>
    </row>
    <row r="86" spans="1:26" ht="12.75" customHeight="1">
      <c r="A86" s="44"/>
      <c r="B86" s="54"/>
      <c r="C86" s="58"/>
      <c r="D86" s="56"/>
      <c r="E86" s="54"/>
      <c r="F86" s="54"/>
      <c r="G86" s="54"/>
      <c r="H86" s="54"/>
      <c r="I86" s="54"/>
      <c r="J86" s="54"/>
      <c r="K86" s="54"/>
      <c r="L86" s="54"/>
      <c r="M86" s="54"/>
      <c r="N86" s="54"/>
      <c r="O86" s="54"/>
      <c r="P86" s="54"/>
      <c r="Q86" s="57">
        <f t="shared" si="36"/>
        <v>0</v>
      </c>
      <c r="R86" s="44"/>
      <c r="S86" s="44"/>
      <c r="T86" s="44"/>
      <c r="U86" s="44"/>
      <c r="V86" s="44"/>
      <c r="W86" s="44"/>
      <c r="X86" s="44"/>
      <c r="Y86" s="44"/>
      <c r="Z86" s="44"/>
    </row>
    <row r="87" spans="1:26" ht="12.75" customHeight="1">
      <c r="A87" s="44"/>
      <c r="B87" s="54"/>
      <c r="C87" s="58"/>
      <c r="D87" s="56"/>
      <c r="E87" s="54"/>
      <c r="F87" s="54"/>
      <c r="G87" s="54"/>
      <c r="H87" s="54"/>
      <c r="I87" s="54"/>
      <c r="J87" s="54"/>
      <c r="K87" s="54"/>
      <c r="L87" s="54"/>
      <c r="M87" s="54"/>
      <c r="N87" s="54"/>
      <c r="O87" s="54"/>
      <c r="P87" s="54"/>
      <c r="Q87" s="57">
        <f t="shared" si="36"/>
        <v>0</v>
      </c>
      <c r="R87" s="44"/>
      <c r="S87" s="44"/>
      <c r="T87" s="44"/>
      <c r="U87" s="44"/>
      <c r="V87" s="44"/>
      <c r="W87" s="44"/>
      <c r="X87" s="44"/>
      <c r="Y87" s="44"/>
      <c r="Z87" s="44"/>
    </row>
    <row r="88" spans="1:26" ht="12.75" customHeight="1">
      <c r="A88" s="44"/>
      <c r="B88" s="54"/>
      <c r="C88" s="58"/>
      <c r="D88" s="56"/>
      <c r="E88" s="54"/>
      <c r="F88" s="54"/>
      <c r="G88" s="54"/>
      <c r="H88" s="54"/>
      <c r="I88" s="54"/>
      <c r="J88" s="54"/>
      <c r="K88" s="54"/>
      <c r="L88" s="54"/>
      <c r="M88" s="54"/>
      <c r="N88" s="54"/>
      <c r="O88" s="54"/>
      <c r="P88" s="54"/>
      <c r="Q88" s="57">
        <f t="shared" si="36"/>
        <v>0</v>
      </c>
      <c r="R88" s="44"/>
      <c r="S88" s="44"/>
      <c r="T88" s="44"/>
      <c r="U88" s="44"/>
      <c r="V88" s="44"/>
      <c r="W88" s="44"/>
      <c r="X88" s="44"/>
      <c r="Y88" s="44"/>
      <c r="Z88" s="44"/>
    </row>
    <row r="89" spans="1:26" ht="12.75" customHeight="1">
      <c r="A89" s="44"/>
      <c r="B89" s="54"/>
      <c r="C89" s="58"/>
      <c r="D89" s="56"/>
      <c r="E89" s="54"/>
      <c r="F89" s="54"/>
      <c r="G89" s="54"/>
      <c r="H89" s="54"/>
      <c r="I89" s="54"/>
      <c r="J89" s="54"/>
      <c r="K89" s="54"/>
      <c r="L89" s="54"/>
      <c r="M89" s="54"/>
      <c r="N89" s="54"/>
      <c r="O89" s="54"/>
      <c r="P89" s="54"/>
      <c r="Q89" s="57">
        <f t="shared" si="36"/>
        <v>0</v>
      </c>
      <c r="R89" s="44"/>
      <c r="S89" s="44"/>
      <c r="T89" s="44"/>
      <c r="U89" s="44"/>
      <c r="V89" s="44"/>
      <c r="W89" s="44"/>
      <c r="X89" s="44"/>
      <c r="Y89" s="44"/>
      <c r="Z89" s="44"/>
    </row>
    <row r="90" spans="1:26" ht="12.75" customHeight="1">
      <c r="A90" s="44"/>
      <c r="B90" s="54"/>
      <c r="C90" s="58"/>
      <c r="D90" s="56"/>
      <c r="E90" s="54"/>
      <c r="F90" s="54"/>
      <c r="G90" s="54"/>
      <c r="H90" s="54"/>
      <c r="I90" s="54"/>
      <c r="J90" s="54"/>
      <c r="K90" s="54"/>
      <c r="L90" s="54"/>
      <c r="M90" s="54"/>
      <c r="N90" s="54"/>
      <c r="O90" s="54"/>
      <c r="P90" s="54"/>
      <c r="Q90" s="57">
        <f t="shared" si="36"/>
        <v>0</v>
      </c>
      <c r="R90" s="44"/>
      <c r="S90" s="44"/>
      <c r="T90" s="44"/>
      <c r="U90" s="44"/>
      <c r="V90" s="44"/>
      <c r="W90" s="44"/>
      <c r="X90" s="44"/>
      <c r="Y90" s="44"/>
      <c r="Z90" s="44"/>
    </row>
    <row r="91" spans="1:26" ht="12.75" customHeight="1">
      <c r="A91" s="44"/>
      <c r="B91" s="54"/>
      <c r="C91" s="58"/>
      <c r="D91" s="56"/>
      <c r="E91" s="54"/>
      <c r="F91" s="54"/>
      <c r="G91" s="54"/>
      <c r="H91" s="54"/>
      <c r="I91" s="54"/>
      <c r="J91" s="54"/>
      <c r="K91" s="54"/>
      <c r="L91" s="54"/>
      <c r="M91" s="54"/>
      <c r="N91" s="54"/>
      <c r="O91" s="54"/>
      <c r="P91" s="54"/>
      <c r="Q91" s="57">
        <f t="shared" si="36"/>
        <v>0</v>
      </c>
      <c r="R91" s="44"/>
      <c r="S91" s="44"/>
      <c r="T91" s="44"/>
      <c r="U91" s="44"/>
      <c r="V91" s="44"/>
      <c r="W91" s="44"/>
      <c r="X91" s="44"/>
      <c r="Y91" s="44"/>
      <c r="Z91" s="44"/>
    </row>
    <row r="92" spans="1:26" ht="12.75" customHeight="1">
      <c r="A92" s="44"/>
      <c r="B92" s="234" t="s">
        <v>83</v>
      </c>
      <c r="C92" s="235"/>
      <c r="D92" s="235"/>
      <c r="E92" s="44">
        <f t="shared" ref="E92:Q92" si="37">SUM(E82:E91)</f>
        <v>0</v>
      </c>
      <c r="F92" s="44">
        <f t="shared" si="37"/>
        <v>0</v>
      </c>
      <c r="G92" s="44">
        <f t="shared" si="37"/>
        <v>0</v>
      </c>
      <c r="H92" s="44">
        <f t="shared" si="37"/>
        <v>0</v>
      </c>
      <c r="I92" s="44">
        <f t="shared" si="37"/>
        <v>0</v>
      </c>
      <c r="J92" s="44">
        <f t="shared" si="37"/>
        <v>0</v>
      </c>
      <c r="K92" s="44">
        <f t="shared" si="37"/>
        <v>0</v>
      </c>
      <c r="L92" s="44">
        <f t="shared" si="37"/>
        <v>0</v>
      </c>
      <c r="M92" s="44">
        <f t="shared" si="37"/>
        <v>0</v>
      </c>
      <c r="N92" s="44">
        <f t="shared" si="37"/>
        <v>0</v>
      </c>
      <c r="O92" s="44">
        <f t="shared" si="37"/>
        <v>0</v>
      </c>
      <c r="P92" s="44">
        <f t="shared" si="37"/>
        <v>0</v>
      </c>
      <c r="Q92" s="57">
        <f t="shared" si="37"/>
        <v>0</v>
      </c>
      <c r="R92" s="44"/>
      <c r="S92" s="44"/>
      <c r="T92" s="44"/>
      <c r="U92" s="44"/>
      <c r="V92" s="44"/>
      <c r="W92" s="44"/>
      <c r="X92" s="44"/>
      <c r="Y92" s="44"/>
      <c r="Z92" s="44"/>
    </row>
    <row r="93" spans="1:26" ht="12.75" customHeight="1">
      <c r="A93" s="44"/>
      <c r="B93" s="57"/>
      <c r="C93" s="57"/>
      <c r="D93" s="57"/>
      <c r="E93" s="44"/>
      <c r="F93" s="44"/>
      <c r="G93" s="44"/>
      <c r="H93" s="44"/>
      <c r="I93" s="44"/>
      <c r="J93" s="44"/>
      <c r="K93" s="44"/>
      <c r="L93" s="44"/>
      <c r="M93" s="44"/>
      <c r="N93" s="44"/>
      <c r="O93" s="44"/>
      <c r="P93" s="44"/>
      <c r="Q93" s="57"/>
      <c r="R93" s="44"/>
      <c r="S93" s="44"/>
      <c r="T93" s="44"/>
      <c r="U93" s="44"/>
      <c r="V93" s="44"/>
      <c r="W93" s="44"/>
      <c r="X93" s="44"/>
      <c r="Y93" s="44"/>
      <c r="Z93" s="44"/>
    </row>
    <row r="94" spans="1:26" ht="12.75" customHeight="1">
      <c r="A94" s="44"/>
      <c r="B94" s="57"/>
      <c r="C94" s="44"/>
      <c r="D94" s="44"/>
      <c r="E94" s="50" t="s">
        <v>52</v>
      </c>
      <c r="F94" s="50" t="s">
        <v>53</v>
      </c>
      <c r="G94" s="50" t="s">
        <v>54</v>
      </c>
      <c r="H94" s="50" t="s">
        <v>55</v>
      </c>
      <c r="I94" s="50" t="s">
        <v>56</v>
      </c>
      <c r="J94" s="50" t="s">
        <v>57</v>
      </c>
      <c r="K94" s="50" t="s">
        <v>58</v>
      </c>
      <c r="L94" s="50" t="s">
        <v>59</v>
      </c>
      <c r="M94" s="50" t="s">
        <v>60</v>
      </c>
      <c r="N94" s="50" t="s">
        <v>61</v>
      </c>
      <c r="O94" s="50" t="s">
        <v>62</v>
      </c>
      <c r="P94" s="50" t="s">
        <v>63</v>
      </c>
      <c r="Q94" s="44"/>
      <c r="R94" s="44"/>
      <c r="S94" s="44"/>
      <c r="T94" s="44"/>
      <c r="U94" s="44"/>
      <c r="V94" s="44"/>
      <c r="W94" s="44"/>
      <c r="X94" s="44"/>
      <c r="Y94" s="44"/>
      <c r="Z94" s="44"/>
    </row>
    <row r="95" spans="1:26" ht="12.75" customHeight="1">
      <c r="A95" s="44"/>
      <c r="B95" s="236" t="s">
        <v>64</v>
      </c>
      <c r="C95" s="232"/>
      <c r="D95" s="233"/>
      <c r="E95" s="237" t="s">
        <v>84</v>
      </c>
      <c r="F95" s="232"/>
      <c r="G95" s="232"/>
      <c r="H95" s="232"/>
      <c r="I95" s="232"/>
      <c r="J95" s="232"/>
      <c r="K95" s="232"/>
      <c r="L95" s="232"/>
      <c r="M95" s="232"/>
      <c r="N95" s="232"/>
      <c r="O95" s="232"/>
      <c r="P95" s="233"/>
      <c r="Q95" s="73" t="s">
        <v>85</v>
      </c>
      <c r="R95" s="44"/>
      <c r="S95" s="44"/>
      <c r="T95" s="44"/>
      <c r="U95" s="44"/>
      <c r="V95" s="44"/>
      <c r="W95" s="44"/>
      <c r="X95" s="44"/>
      <c r="Y95" s="44"/>
      <c r="Z95" s="44"/>
    </row>
    <row r="96" spans="1:26" ht="12.75" customHeight="1">
      <c r="A96" s="44"/>
      <c r="B96" s="227" t="str">
        <f>IF(ISBLANK(B82), "منتج 1", B82)</f>
        <v>منتج 1</v>
      </c>
      <c r="C96" s="223"/>
      <c r="D96" s="224"/>
      <c r="E96" s="63">
        <f t="shared" ref="E96:E105" si="38">(C82*E82)</f>
        <v>0</v>
      </c>
      <c r="F96" s="64">
        <f t="shared" ref="F96:F105" si="39">(C82*F82)</f>
        <v>0</v>
      </c>
      <c r="G96" s="63">
        <f t="shared" ref="G96:G105" si="40">(C82*G82)</f>
        <v>0</v>
      </c>
      <c r="H96" s="63">
        <f t="shared" ref="H96:H105" si="41">(C82*H82)</f>
        <v>0</v>
      </c>
      <c r="I96" s="63">
        <f t="shared" ref="I96:I105" si="42">(C82*I82)</f>
        <v>0</v>
      </c>
      <c r="J96" s="63">
        <f t="shared" ref="J96:J105" si="43">(C82*J82)</f>
        <v>0</v>
      </c>
      <c r="K96" s="63">
        <f t="shared" ref="K96:K105" si="44">(C82*K82)</f>
        <v>0</v>
      </c>
      <c r="L96" s="63">
        <f t="shared" ref="L96:L105" si="45">(C82*L82)</f>
        <v>0</v>
      </c>
      <c r="M96" s="63">
        <f t="shared" ref="M96:M105" si="46">(C82*M82)</f>
        <v>0</v>
      </c>
      <c r="N96" s="63">
        <f t="shared" ref="N96:N105" si="47">(C82*N82)</f>
        <v>0</v>
      </c>
      <c r="O96" s="63">
        <f t="shared" ref="O96:O105" si="48">(C82*O82)</f>
        <v>0</v>
      </c>
      <c r="P96" s="63">
        <f t="shared" ref="P96:P105" si="49">(C82*P82)</f>
        <v>0</v>
      </c>
      <c r="Q96" s="31">
        <f t="shared" ref="Q96:Q107" si="50">SUM(E96:P96)</f>
        <v>0</v>
      </c>
      <c r="R96" s="44"/>
      <c r="S96" s="44"/>
      <c r="T96" s="44"/>
      <c r="U96" s="44"/>
      <c r="V96" s="44"/>
      <c r="W96" s="44"/>
      <c r="X96" s="44"/>
      <c r="Y96" s="44"/>
      <c r="Z96" s="44"/>
    </row>
    <row r="97" spans="1:26" ht="12.75" customHeight="1">
      <c r="A97" s="44"/>
      <c r="B97" s="227" t="str">
        <f>IF(ISBLANK(B83), "منتج 2", B83)</f>
        <v>منتج 2</v>
      </c>
      <c r="C97" s="223"/>
      <c r="D97" s="224"/>
      <c r="E97" s="63">
        <f t="shared" si="38"/>
        <v>0</v>
      </c>
      <c r="F97" s="64">
        <f t="shared" si="39"/>
        <v>0</v>
      </c>
      <c r="G97" s="63">
        <f t="shared" si="40"/>
        <v>0</v>
      </c>
      <c r="H97" s="63">
        <f t="shared" si="41"/>
        <v>0</v>
      </c>
      <c r="I97" s="63">
        <f t="shared" si="42"/>
        <v>0</v>
      </c>
      <c r="J97" s="63">
        <f t="shared" si="43"/>
        <v>0</v>
      </c>
      <c r="K97" s="63">
        <f t="shared" si="44"/>
        <v>0</v>
      </c>
      <c r="L97" s="63">
        <f t="shared" si="45"/>
        <v>0</v>
      </c>
      <c r="M97" s="63">
        <f t="shared" si="46"/>
        <v>0</v>
      </c>
      <c r="N97" s="63">
        <f t="shared" si="47"/>
        <v>0</v>
      </c>
      <c r="O97" s="63">
        <f t="shared" si="48"/>
        <v>0</v>
      </c>
      <c r="P97" s="63">
        <f t="shared" si="49"/>
        <v>0</v>
      </c>
      <c r="Q97" s="31">
        <f t="shared" si="50"/>
        <v>0</v>
      </c>
      <c r="R97" s="44"/>
      <c r="S97" s="44"/>
      <c r="T97" s="44"/>
      <c r="U97" s="44"/>
      <c r="V97" s="44"/>
      <c r="W97" s="44"/>
      <c r="X97" s="44"/>
      <c r="Y97" s="44"/>
      <c r="Z97" s="44"/>
    </row>
    <row r="98" spans="1:26" ht="12.75" customHeight="1">
      <c r="A98" s="44"/>
      <c r="B98" s="227" t="str">
        <f>IF(ISBLANK(B84), "منتج 3", B84)</f>
        <v>منتج 3</v>
      </c>
      <c r="C98" s="223"/>
      <c r="D98" s="224"/>
      <c r="E98" s="63">
        <f t="shared" si="38"/>
        <v>0</v>
      </c>
      <c r="F98" s="64">
        <f t="shared" si="39"/>
        <v>0</v>
      </c>
      <c r="G98" s="63">
        <f t="shared" si="40"/>
        <v>0</v>
      </c>
      <c r="H98" s="63">
        <f t="shared" si="41"/>
        <v>0</v>
      </c>
      <c r="I98" s="63">
        <f t="shared" si="42"/>
        <v>0</v>
      </c>
      <c r="J98" s="63">
        <f t="shared" si="43"/>
        <v>0</v>
      </c>
      <c r="K98" s="63">
        <f t="shared" si="44"/>
        <v>0</v>
      </c>
      <c r="L98" s="63">
        <f t="shared" si="45"/>
        <v>0</v>
      </c>
      <c r="M98" s="63">
        <f t="shared" si="46"/>
        <v>0</v>
      </c>
      <c r="N98" s="63">
        <f t="shared" si="47"/>
        <v>0</v>
      </c>
      <c r="O98" s="63">
        <f t="shared" si="48"/>
        <v>0</v>
      </c>
      <c r="P98" s="63">
        <f t="shared" si="49"/>
        <v>0</v>
      </c>
      <c r="Q98" s="31">
        <f t="shared" si="50"/>
        <v>0</v>
      </c>
      <c r="R98" s="44"/>
      <c r="S98" s="44"/>
      <c r="T98" s="44"/>
      <c r="U98" s="44"/>
      <c r="V98" s="44"/>
      <c r="W98" s="44"/>
      <c r="X98" s="44"/>
      <c r="Y98" s="44"/>
      <c r="Z98" s="44"/>
    </row>
    <row r="99" spans="1:26" ht="12.75" customHeight="1">
      <c r="A99" s="44"/>
      <c r="B99" s="227" t="str">
        <f>IF(ISBLANK(B85), "منتج 4", B85)</f>
        <v>منتج 4</v>
      </c>
      <c r="C99" s="223"/>
      <c r="D99" s="224"/>
      <c r="E99" s="63">
        <f t="shared" si="38"/>
        <v>0</v>
      </c>
      <c r="F99" s="64">
        <f t="shared" si="39"/>
        <v>0</v>
      </c>
      <c r="G99" s="63">
        <f t="shared" si="40"/>
        <v>0</v>
      </c>
      <c r="H99" s="63">
        <f t="shared" si="41"/>
        <v>0</v>
      </c>
      <c r="I99" s="63">
        <f t="shared" si="42"/>
        <v>0</v>
      </c>
      <c r="J99" s="63">
        <f t="shared" si="43"/>
        <v>0</v>
      </c>
      <c r="K99" s="63">
        <f t="shared" si="44"/>
        <v>0</v>
      </c>
      <c r="L99" s="63">
        <f t="shared" si="45"/>
        <v>0</v>
      </c>
      <c r="M99" s="63">
        <f t="shared" si="46"/>
        <v>0</v>
      </c>
      <c r="N99" s="63">
        <f t="shared" si="47"/>
        <v>0</v>
      </c>
      <c r="O99" s="63">
        <f t="shared" si="48"/>
        <v>0</v>
      </c>
      <c r="P99" s="63">
        <f t="shared" si="49"/>
        <v>0</v>
      </c>
      <c r="Q99" s="31">
        <f t="shared" si="50"/>
        <v>0</v>
      </c>
      <c r="R99" s="44"/>
      <c r="S99" s="44"/>
      <c r="T99" s="44"/>
      <c r="U99" s="44"/>
      <c r="V99" s="44"/>
      <c r="W99" s="44"/>
      <c r="X99" s="44"/>
      <c r="Y99" s="44"/>
      <c r="Z99" s="44"/>
    </row>
    <row r="100" spans="1:26" ht="12.75" customHeight="1">
      <c r="A100" s="44"/>
      <c r="B100" s="227" t="str">
        <f>IF(ISBLANK(B86), "منتج 5", B86)</f>
        <v>منتج 5</v>
      </c>
      <c r="C100" s="223"/>
      <c r="D100" s="224"/>
      <c r="E100" s="63">
        <f t="shared" si="38"/>
        <v>0</v>
      </c>
      <c r="F100" s="64">
        <f t="shared" si="39"/>
        <v>0</v>
      </c>
      <c r="G100" s="63">
        <f t="shared" si="40"/>
        <v>0</v>
      </c>
      <c r="H100" s="63">
        <f t="shared" si="41"/>
        <v>0</v>
      </c>
      <c r="I100" s="63">
        <f t="shared" si="42"/>
        <v>0</v>
      </c>
      <c r="J100" s="63">
        <f t="shared" si="43"/>
        <v>0</v>
      </c>
      <c r="K100" s="63">
        <f t="shared" si="44"/>
        <v>0</v>
      </c>
      <c r="L100" s="63">
        <f t="shared" si="45"/>
        <v>0</v>
      </c>
      <c r="M100" s="63">
        <f t="shared" si="46"/>
        <v>0</v>
      </c>
      <c r="N100" s="63">
        <f t="shared" si="47"/>
        <v>0</v>
      </c>
      <c r="O100" s="63">
        <f t="shared" si="48"/>
        <v>0</v>
      </c>
      <c r="P100" s="63">
        <f t="shared" si="49"/>
        <v>0</v>
      </c>
      <c r="Q100" s="31">
        <f t="shared" si="50"/>
        <v>0</v>
      </c>
      <c r="R100" s="44"/>
      <c r="S100" s="44"/>
      <c r="T100" s="44"/>
      <c r="U100" s="44"/>
      <c r="V100" s="44"/>
      <c r="W100" s="44"/>
      <c r="X100" s="44"/>
      <c r="Y100" s="44"/>
      <c r="Z100" s="44"/>
    </row>
    <row r="101" spans="1:26" ht="12.75" customHeight="1">
      <c r="A101" s="44"/>
      <c r="B101" s="227" t="str">
        <f>IF(ISBLANK(B87), "منتج 6", B87)</f>
        <v>منتج 6</v>
      </c>
      <c r="C101" s="223"/>
      <c r="D101" s="224"/>
      <c r="E101" s="63">
        <f t="shared" si="38"/>
        <v>0</v>
      </c>
      <c r="F101" s="64">
        <f t="shared" si="39"/>
        <v>0</v>
      </c>
      <c r="G101" s="63">
        <f t="shared" si="40"/>
        <v>0</v>
      </c>
      <c r="H101" s="63">
        <f t="shared" si="41"/>
        <v>0</v>
      </c>
      <c r="I101" s="63">
        <f t="shared" si="42"/>
        <v>0</v>
      </c>
      <c r="J101" s="63">
        <f t="shared" si="43"/>
        <v>0</v>
      </c>
      <c r="K101" s="63">
        <f t="shared" si="44"/>
        <v>0</v>
      </c>
      <c r="L101" s="63">
        <f t="shared" si="45"/>
        <v>0</v>
      </c>
      <c r="M101" s="63">
        <f t="shared" si="46"/>
        <v>0</v>
      </c>
      <c r="N101" s="63">
        <f t="shared" si="47"/>
        <v>0</v>
      </c>
      <c r="O101" s="63">
        <f t="shared" si="48"/>
        <v>0</v>
      </c>
      <c r="P101" s="63">
        <f t="shared" si="49"/>
        <v>0</v>
      </c>
      <c r="Q101" s="31">
        <f t="shared" si="50"/>
        <v>0</v>
      </c>
      <c r="R101" s="44"/>
      <c r="S101" s="44"/>
      <c r="T101" s="44"/>
      <c r="U101" s="44"/>
      <c r="V101" s="44"/>
      <c r="W101" s="44"/>
      <c r="X101" s="44"/>
      <c r="Y101" s="44"/>
      <c r="Z101" s="44"/>
    </row>
    <row r="102" spans="1:26" ht="12.75" customHeight="1">
      <c r="A102" s="44"/>
      <c r="B102" s="227" t="str">
        <f>IF(ISBLANK(B88), "منتج7", B88)</f>
        <v>منتج7</v>
      </c>
      <c r="C102" s="223"/>
      <c r="D102" s="224"/>
      <c r="E102" s="63">
        <f t="shared" si="38"/>
        <v>0</v>
      </c>
      <c r="F102" s="64">
        <f t="shared" si="39"/>
        <v>0</v>
      </c>
      <c r="G102" s="63">
        <f t="shared" si="40"/>
        <v>0</v>
      </c>
      <c r="H102" s="63">
        <f t="shared" si="41"/>
        <v>0</v>
      </c>
      <c r="I102" s="63">
        <f t="shared" si="42"/>
        <v>0</v>
      </c>
      <c r="J102" s="63">
        <f t="shared" si="43"/>
        <v>0</v>
      </c>
      <c r="K102" s="63">
        <f t="shared" si="44"/>
        <v>0</v>
      </c>
      <c r="L102" s="63">
        <f t="shared" si="45"/>
        <v>0</v>
      </c>
      <c r="M102" s="63">
        <f t="shared" si="46"/>
        <v>0</v>
      </c>
      <c r="N102" s="63">
        <f t="shared" si="47"/>
        <v>0</v>
      </c>
      <c r="O102" s="63">
        <f t="shared" si="48"/>
        <v>0</v>
      </c>
      <c r="P102" s="63">
        <f t="shared" si="49"/>
        <v>0</v>
      </c>
      <c r="Q102" s="31">
        <f t="shared" si="50"/>
        <v>0</v>
      </c>
      <c r="R102" s="44"/>
      <c r="S102" s="44"/>
      <c r="T102" s="44"/>
      <c r="U102" s="44"/>
      <c r="V102" s="44"/>
      <c r="W102" s="44"/>
      <c r="X102" s="44"/>
      <c r="Y102" s="44"/>
      <c r="Z102" s="44"/>
    </row>
    <row r="103" spans="1:26" ht="12.75" customHeight="1">
      <c r="A103" s="44"/>
      <c r="B103" s="227" t="str">
        <f>IF(ISBLANK(B89), "منتج 8", B89)</f>
        <v>منتج 8</v>
      </c>
      <c r="C103" s="223"/>
      <c r="D103" s="224"/>
      <c r="E103" s="63">
        <f t="shared" si="38"/>
        <v>0</v>
      </c>
      <c r="F103" s="64">
        <f t="shared" si="39"/>
        <v>0</v>
      </c>
      <c r="G103" s="63">
        <f t="shared" si="40"/>
        <v>0</v>
      </c>
      <c r="H103" s="63">
        <f t="shared" si="41"/>
        <v>0</v>
      </c>
      <c r="I103" s="63">
        <f t="shared" si="42"/>
        <v>0</v>
      </c>
      <c r="J103" s="63">
        <f t="shared" si="43"/>
        <v>0</v>
      </c>
      <c r="K103" s="63">
        <f t="shared" si="44"/>
        <v>0</v>
      </c>
      <c r="L103" s="63">
        <f t="shared" si="45"/>
        <v>0</v>
      </c>
      <c r="M103" s="63">
        <f t="shared" si="46"/>
        <v>0</v>
      </c>
      <c r="N103" s="63">
        <f t="shared" si="47"/>
        <v>0</v>
      </c>
      <c r="O103" s="63">
        <f t="shared" si="48"/>
        <v>0</v>
      </c>
      <c r="P103" s="63">
        <f t="shared" si="49"/>
        <v>0</v>
      </c>
      <c r="Q103" s="31">
        <f t="shared" si="50"/>
        <v>0</v>
      </c>
      <c r="R103" s="44"/>
      <c r="S103" s="44"/>
      <c r="T103" s="44"/>
      <c r="U103" s="44"/>
      <c r="V103" s="44"/>
      <c r="W103" s="44"/>
      <c r="X103" s="44"/>
      <c r="Y103" s="44"/>
      <c r="Z103" s="44"/>
    </row>
    <row r="104" spans="1:26" ht="12.75" customHeight="1">
      <c r="A104" s="44"/>
      <c r="B104" s="227" t="str">
        <f>IF(ISBLANK(B90), "منتج 9", B90)</f>
        <v>منتج 9</v>
      </c>
      <c r="C104" s="223"/>
      <c r="D104" s="224"/>
      <c r="E104" s="63">
        <f t="shared" si="38"/>
        <v>0</v>
      </c>
      <c r="F104" s="64">
        <f t="shared" si="39"/>
        <v>0</v>
      </c>
      <c r="G104" s="63">
        <f t="shared" si="40"/>
        <v>0</v>
      </c>
      <c r="H104" s="63">
        <f t="shared" si="41"/>
        <v>0</v>
      </c>
      <c r="I104" s="63">
        <f t="shared" si="42"/>
        <v>0</v>
      </c>
      <c r="J104" s="63">
        <f t="shared" si="43"/>
        <v>0</v>
      </c>
      <c r="K104" s="63">
        <f t="shared" si="44"/>
        <v>0</v>
      </c>
      <c r="L104" s="63">
        <f t="shared" si="45"/>
        <v>0</v>
      </c>
      <c r="M104" s="63">
        <f t="shared" si="46"/>
        <v>0</v>
      </c>
      <c r="N104" s="63">
        <f t="shared" si="47"/>
        <v>0</v>
      </c>
      <c r="O104" s="63">
        <f t="shared" si="48"/>
        <v>0</v>
      </c>
      <c r="P104" s="63">
        <f t="shared" si="49"/>
        <v>0</v>
      </c>
      <c r="Q104" s="31">
        <f t="shared" si="50"/>
        <v>0</v>
      </c>
      <c r="R104" s="44"/>
      <c r="S104" s="44"/>
      <c r="T104" s="44"/>
      <c r="U104" s="44"/>
      <c r="V104" s="44"/>
      <c r="W104" s="44"/>
      <c r="X104" s="44"/>
      <c r="Y104" s="44"/>
      <c r="Z104" s="44"/>
    </row>
    <row r="105" spans="1:26" ht="12.75" customHeight="1">
      <c r="A105" s="44"/>
      <c r="B105" s="227" t="str">
        <f>IF(ISBLANK(B91),  "منتج 10  ", B91)</f>
        <v xml:space="preserve">منتج 10  </v>
      </c>
      <c r="C105" s="223"/>
      <c r="D105" s="224"/>
      <c r="E105" s="63">
        <f t="shared" si="38"/>
        <v>0</v>
      </c>
      <c r="F105" s="64">
        <f t="shared" si="39"/>
        <v>0</v>
      </c>
      <c r="G105" s="63">
        <f t="shared" si="40"/>
        <v>0</v>
      </c>
      <c r="H105" s="63">
        <f t="shared" si="41"/>
        <v>0</v>
      </c>
      <c r="I105" s="63">
        <f t="shared" si="42"/>
        <v>0</v>
      </c>
      <c r="J105" s="63">
        <f t="shared" si="43"/>
        <v>0</v>
      </c>
      <c r="K105" s="63">
        <f t="shared" si="44"/>
        <v>0</v>
      </c>
      <c r="L105" s="63">
        <f t="shared" si="45"/>
        <v>0</v>
      </c>
      <c r="M105" s="63">
        <f t="shared" si="46"/>
        <v>0</v>
      </c>
      <c r="N105" s="63">
        <f t="shared" si="47"/>
        <v>0</v>
      </c>
      <c r="O105" s="63">
        <f t="shared" si="48"/>
        <v>0</v>
      </c>
      <c r="P105" s="63">
        <f t="shared" si="49"/>
        <v>0</v>
      </c>
      <c r="Q105" s="31">
        <f t="shared" si="50"/>
        <v>0</v>
      </c>
      <c r="R105" s="44"/>
      <c r="S105" s="44"/>
      <c r="T105" s="44"/>
      <c r="U105" s="44"/>
      <c r="V105" s="44"/>
      <c r="W105" s="44"/>
      <c r="X105" s="44"/>
      <c r="Y105" s="44"/>
      <c r="Z105" s="44"/>
    </row>
    <row r="106" spans="1:26" ht="12.75" customHeight="1">
      <c r="A106" s="44"/>
      <c r="B106" s="222" t="s">
        <v>71</v>
      </c>
      <c r="C106" s="223"/>
      <c r="D106" s="224"/>
      <c r="E106" s="74">
        <f t="shared" ref="E106:P106" si="51">SUM(E96:E105)</f>
        <v>0</v>
      </c>
      <c r="F106" s="31">
        <f t="shared" si="51"/>
        <v>0</v>
      </c>
      <c r="G106" s="74">
        <f t="shared" si="51"/>
        <v>0</v>
      </c>
      <c r="H106" s="74">
        <f t="shared" si="51"/>
        <v>0</v>
      </c>
      <c r="I106" s="74">
        <f t="shared" si="51"/>
        <v>0</v>
      </c>
      <c r="J106" s="74">
        <f t="shared" si="51"/>
        <v>0</v>
      </c>
      <c r="K106" s="74">
        <f t="shared" si="51"/>
        <v>0</v>
      </c>
      <c r="L106" s="74">
        <f t="shared" si="51"/>
        <v>0</v>
      </c>
      <c r="M106" s="74">
        <f t="shared" si="51"/>
        <v>0</v>
      </c>
      <c r="N106" s="74">
        <f t="shared" si="51"/>
        <v>0</v>
      </c>
      <c r="O106" s="74">
        <f t="shared" si="51"/>
        <v>0</v>
      </c>
      <c r="P106" s="74">
        <f t="shared" si="51"/>
        <v>0</v>
      </c>
      <c r="Q106" s="31">
        <f t="shared" si="50"/>
        <v>0</v>
      </c>
      <c r="R106" s="44"/>
      <c r="S106" s="44"/>
      <c r="T106" s="44"/>
      <c r="U106" s="44"/>
      <c r="V106" s="44"/>
      <c r="W106" s="44"/>
      <c r="X106" s="44"/>
      <c r="Y106" s="44"/>
      <c r="Z106" s="44"/>
    </row>
    <row r="107" spans="1:26" ht="12.75" customHeight="1">
      <c r="A107" s="44"/>
      <c r="B107" s="222" t="s">
        <v>72</v>
      </c>
      <c r="C107" s="223"/>
      <c r="D107" s="224"/>
      <c r="E107" s="31">
        <f>(D82*E82)+(D83*E83)+(D84*E84)+(D85*E85)+(D86*E86)+(D87*E87)+(D88*E88)+(D89*E89)+(D90*E90)+(D91*E91)</f>
        <v>0</v>
      </c>
      <c r="F107" s="31">
        <f>(D82*F82)+(D83*F83)+(D84*F84)+(D85*F85)+(D86*F86)+(D87*F87)+(D88*F88)+(D89*F89)+(D90*F90)+(D91*F91)</f>
        <v>0</v>
      </c>
      <c r="G107" s="31">
        <f>(D82*G82)+(D83*G83)+(D84*G84)+(D85*G85)+(D86*G86)+(D87*G87)+(D88*G88)+(D89*G89)+(D90*G90)+(D91*G91)</f>
        <v>0</v>
      </c>
      <c r="H107" s="31">
        <f>(D82*H82)+(D83*H83)+(D84*H84)+(D85*H85)+(D86*H86)+(D87*H87)+(D88*H88)+(D89*H89)+(D90*H90)+(D91*H91)</f>
        <v>0</v>
      </c>
      <c r="I107" s="31">
        <f>(D82*I82)+(D83*I83)+(D84*I84)+(D85*I85)+(D86*I86)+(D87*I87)+(D88*I88)+(D89*I89)+(D90*I90)+(D91*I91)</f>
        <v>0</v>
      </c>
      <c r="J107" s="31">
        <f>(D82*J82)+(D83*J83)+(D84*J84)+(D85*J85)+(D86*J86)+(D87*J87)+(D88*J88)+(D89*J89)+(D90*J90)+(D91*J91)</f>
        <v>0</v>
      </c>
      <c r="K107" s="31">
        <f>(D82*K82)+(D83*K83)+(D84*K84)+(D85*K85)+(D86*K86)+(D87*K87)+(D88*K88)+(D89*K89)+(D90*K90)+(D91*K91)</f>
        <v>0</v>
      </c>
      <c r="L107" s="31">
        <f>(D82*L82)+(D83*L83)+(D84*L84)+(D85*L85)+(D86*L86)+(D87*L87)+(D88*L88)+(D89*L89)+(D90*L90)+(D91*L91)</f>
        <v>0</v>
      </c>
      <c r="M107" s="31">
        <f>(D82*M82)+(D83*M83)+(D84*M84)+(D85*M85)+(D86*M86)+(D87*M87)+(D88*M88)+(D89*M89)+(D90*M90)+(D91*M91)</f>
        <v>0</v>
      </c>
      <c r="N107" s="31">
        <f>(D82*N82)+(D83*N83)+(D84*N84)+(D85*N85)+(D86*N86)+(D87*N87)+(D88*N88)+(D89*N89)+(D90*N90)+(D91*N91)</f>
        <v>0</v>
      </c>
      <c r="O107" s="31">
        <f>(D82*O82)+(D83*O83)+(D84*O84)+(D85*O85)+(D86*O86)+(D87*O87)+(D88*O88)+(D89*O89)+(D90*O90)+(D91*O91)</f>
        <v>0</v>
      </c>
      <c r="P107" s="31">
        <f>(D82*P82)+(D83*P83)+(D84*P84)+(D85*P85)+(D86*P86)+(D87*P87)+(D88*P88)+(D89*P89)+(D90*P90)+(D91*P91)</f>
        <v>0</v>
      </c>
      <c r="Q107" s="31">
        <f t="shared" si="50"/>
        <v>0</v>
      </c>
      <c r="R107" s="44"/>
      <c r="S107" s="44"/>
      <c r="T107" s="44"/>
      <c r="U107" s="44"/>
      <c r="V107" s="44"/>
      <c r="W107" s="44"/>
      <c r="X107" s="44"/>
      <c r="Y107" s="44"/>
      <c r="Z107" s="44"/>
    </row>
    <row r="108" spans="1:26" ht="12.75" customHeight="1">
      <c r="A108" s="44"/>
      <c r="B108" s="225" t="s">
        <v>73</v>
      </c>
      <c r="C108" s="223"/>
      <c r="D108" s="226"/>
      <c r="E108" s="66">
        <f t="shared" ref="E108:Q108" si="52">(E106-E107)</f>
        <v>0</v>
      </c>
      <c r="F108" s="66">
        <f t="shared" si="52"/>
        <v>0</v>
      </c>
      <c r="G108" s="66">
        <f t="shared" si="52"/>
        <v>0</v>
      </c>
      <c r="H108" s="66">
        <f t="shared" si="52"/>
        <v>0</v>
      </c>
      <c r="I108" s="66">
        <f t="shared" si="52"/>
        <v>0</v>
      </c>
      <c r="J108" s="66">
        <f t="shared" si="52"/>
        <v>0</v>
      </c>
      <c r="K108" s="66">
        <f t="shared" si="52"/>
        <v>0</v>
      </c>
      <c r="L108" s="66">
        <f t="shared" si="52"/>
        <v>0</v>
      </c>
      <c r="M108" s="66">
        <f t="shared" si="52"/>
        <v>0</v>
      </c>
      <c r="N108" s="66">
        <f t="shared" si="52"/>
        <v>0</v>
      </c>
      <c r="O108" s="66">
        <f t="shared" si="52"/>
        <v>0</v>
      </c>
      <c r="P108" s="66">
        <f t="shared" si="52"/>
        <v>0</v>
      </c>
      <c r="Q108" s="66">
        <f t="shared" si="52"/>
        <v>0</v>
      </c>
      <c r="R108" s="44"/>
      <c r="S108" s="44"/>
      <c r="T108" s="44"/>
      <c r="U108" s="44"/>
      <c r="V108" s="44"/>
      <c r="W108" s="44"/>
      <c r="X108" s="44"/>
      <c r="Y108" s="44"/>
      <c r="Z108" s="44"/>
    </row>
    <row r="109" spans="1:26" ht="12.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spans="1:26" ht="12.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spans="1:26" ht="12.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spans="1:26" ht="12.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spans="1:26" ht="12.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spans="1:26" ht="12.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spans="1:26" ht="12.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spans="1:26" ht="12.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spans="1:26" ht="12.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spans="1:26" ht="12.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spans="1:26" ht="12.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spans="1:26" ht="12.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spans="1:26" ht="12.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spans="1:26" ht="12.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spans="1:26" ht="12.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spans="1:26" ht="12.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spans="1:26" ht="12.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spans="1:26" ht="12.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spans="1:26" ht="12.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spans="1:26" ht="12.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spans="1:26" ht="12.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spans="1:26" ht="12.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spans="1:26" ht="12.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spans="1:26" ht="12.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spans="1:26" ht="12.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spans="1:26" ht="12.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spans="1:26" ht="12.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spans="1:26" ht="12.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spans="1:26" ht="12.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spans="1:26" ht="12.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spans="1:26" ht="12.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spans="1:26" ht="12.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spans="1:26" ht="12.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spans="1:26" ht="12.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spans="1:26" ht="12.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spans="1:26" ht="12.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spans="1:26" ht="12.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spans="1:26" ht="12.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spans="1:26" ht="12.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spans="1:26" ht="12.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spans="1:26" ht="12.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spans="1:26" ht="12.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spans="1:26" ht="12.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spans="1:26" ht="12.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spans="1:26" ht="12.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spans="1:26" ht="12.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spans="1:26" ht="12.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spans="1:26" ht="12.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spans="1:26" ht="12.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spans="1:26" ht="12.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spans="1:26" ht="12.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spans="1:26" ht="12.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spans="1:26" ht="12.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spans="1:26" ht="12.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spans="1:26" ht="12.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spans="1:26" ht="12.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spans="1:26" ht="12.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spans="1:26" ht="12.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spans="1:26" ht="12.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spans="1:26" ht="12.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spans="1:26" ht="12.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spans="1:26" ht="12.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spans="1:26" ht="12.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spans="1:26" ht="12.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spans="1:26" ht="12.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spans="1:26" ht="12.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spans="1:26" ht="12.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spans="1:26" ht="12.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spans="1:26" ht="12.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spans="1:26" ht="12.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spans="1:26" ht="12.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spans="1:26" ht="12.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spans="1:26" ht="12.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spans="1:26" ht="12.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spans="1:26" ht="12.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spans="1:26" ht="12.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spans="1:26" ht="12.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spans="1:26" ht="12.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spans="1:26" ht="12.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spans="1:26" ht="12.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spans="1:26" ht="12.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spans="1:26" ht="12.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spans="1:26" ht="12.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spans="1:26" ht="12.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spans="1:26" ht="12.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spans="1:26" ht="12.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spans="1:26" ht="12.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spans="1:26" ht="12.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spans="1:26" ht="12.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spans="1:26" ht="12.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spans="1:26" ht="12.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spans="1:26" ht="12.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spans="1:26" ht="12.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spans="1:26" ht="12.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spans="1:26" ht="12.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spans="1:26" ht="12.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spans="1:26" ht="12.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spans="1:26" ht="12.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spans="1:26" ht="12.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spans="1:26" ht="12.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spans="1:26" ht="12.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spans="1:26" ht="12.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spans="1:26" ht="12.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spans="1:26" ht="12.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spans="1:26" ht="12.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spans="1:26" ht="12.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spans="1:26" ht="12.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spans="1:26" ht="12.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spans="1:26" ht="12.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spans="1:26" ht="12.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spans="1:26" ht="12.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spans="1:26" ht="12.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spans="1:26" ht="12.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spans="1:26" ht="12.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spans="1:26" ht="12.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spans="1:26" ht="12.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spans="1:26" ht="12.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spans="1:26" ht="12.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spans="1:26" ht="12.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spans="1:26" ht="12.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spans="1:26" ht="12.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spans="1:26" ht="12.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spans="1:26" ht="12.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spans="1:26" ht="12.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spans="1:26" ht="12.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spans="1:26" ht="12.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spans="1:26" ht="12.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spans="1:26" ht="12.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spans="1:26" ht="12.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spans="1:26" ht="12.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spans="1:26" ht="12.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spans="1:26" ht="12.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spans="1:26" ht="12.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spans="1:26" ht="12.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spans="1:26" ht="12.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spans="1:26" ht="12.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spans="1:26" ht="12.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spans="1:26" ht="12.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spans="1:26" ht="12.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spans="1:26" ht="12.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spans="1:26" ht="12.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spans="1:26" ht="12.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spans="1:26" ht="12.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spans="1:26" ht="12.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spans="1:26" ht="12.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spans="1:26" ht="12.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spans="1:26" ht="12.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spans="1:26" ht="12.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spans="1:26" ht="12.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spans="1:26" ht="12.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spans="1:26" ht="12.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spans="1:26" ht="12.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spans="1:26" ht="12.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spans="1:26" ht="12.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spans="1:26" ht="12.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spans="1:26" ht="12.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spans="1:26" ht="12.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spans="1:26" ht="12.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spans="1:26" ht="12.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spans="1:26" ht="12.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spans="1:26" ht="12.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spans="1:26" ht="12.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spans="1:26" ht="12.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spans="1:26" ht="12.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spans="1:26" ht="12.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spans="1:26" ht="12.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spans="1:26" ht="12.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spans="1:26" ht="12.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spans="1:26" ht="12.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spans="1:26" ht="12.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spans="1:26" ht="12.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spans="1:26" ht="12.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spans="1:26" ht="12.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spans="1:26" ht="12.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spans="1:26" ht="12.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spans="1:26" ht="12.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spans="1:26" ht="12.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spans="1:26" ht="12.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spans="1:26" ht="12.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spans="1:26" ht="12.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spans="1:26" ht="12.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spans="1:26" ht="12.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spans="1:26" ht="12.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spans="1:26" ht="12.7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spans="1:26" ht="12.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spans="1:26" ht="12.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spans="1:26" ht="12.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spans="1:26" ht="12.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spans="1:26" ht="12.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spans="1:26" ht="12.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spans="1:26" ht="12.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spans="1:26" ht="12.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spans="1:26" ht="12.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spans="1:26" ht="12.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spans="1:26" ht="12.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spans="1:26" ht="12.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spans="1:26" ht="12.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spans="1:26" ht="12.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spans="1:26" ht="12.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spans="1:26" ht="12.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spans="1:26" ht="12.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spans="1:26" ht="12.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spans="1:26" ht="12.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spans="1:26" ht="12.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spans="1:26" ht="12.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spans="1:26" ht="12.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spans="1:26" ht="12.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spans="1:26" ht="12.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spans="1:26" ht="12.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spans="1:26" ht="12.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spans="1:26" ht="12.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spans="1:26" ht="12.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spans="1:26" ht="12.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spans="1:26" ht="12.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spans="1:26" ht="12.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spans="1:26" ht="12.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spans="1:26" ht="12.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spans="1:26" ht="12.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spans="1:26" ht="12.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spans="1:26" ht="12.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spans="1:26" ht="12.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spans="1:26" ht="12.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spans="1:26" ht="12.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spans="1:26" ht="12.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spans="1:26" ht="12.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spans="1:26" ht="12.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spans="1:26" ht="12.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spans="1:26" ht="12.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spans="1:26" ht="12.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spans="1:26" ht="12.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spans="1:26" ht="12.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spans="1:26" ht="12.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spans="1:26" ht="12.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spans="1:26" ht="12.75"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spans="1:26" ht="12.75"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spans="1:26" ht="12.75"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spans="1:26" ht="12.7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spans="1:26" ht="12.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spans="1:26" ht="12.75"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spans="1:26" ht="12.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spans="1:26" ht="12.75" customHeight="1">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spans="1:26" ht="12.75" customHeight="1">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spans="1:26" ht="12.75" customHeight="1">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spans="1:26" ht="12.75" customHeight="1">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spans="1:26" ht="12.75" customHeight="1">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spans="1:26" ht="12.75" customHeight="1">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spans="1:26" ht="12.75" customHeight="1">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spans="1:26" ht="12.75" customHeight="1">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spans="1:26" ht="12.75" customHeight="1">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spans="1:26" ht="12.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spans="1:26" ht="12.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spans="1:26" ht="12.75" customHeight="1">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spans="1:26" ht="12.75" customHeight="1">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spans="1:26" ht="12.75" customHeight="1">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spans="1:26" ht="12.75" customHeight="1">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spans="1:26" ht="12.75" customHeight="1">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spans="1:26" ht="12.75" customHeight="1">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spans="1:26" ht="12.75" customHeight="1">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spans="1:26" ht="12.75" customHeight="1">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spans="1:26" ht="12.75" customHeight="1">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spans="1:26" ht="12.75" customHeight="1">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spans="1:26" ht="12.75" customHeight="1">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spans="1:26" ht="12.75" customHeight="1">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spans="1:26" ht="12.75" customHeight="1">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spans="1:26" ht="12.75" customHeight="1">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spans="1:26" ht="12.75" customHeight="1">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spans="1:26" ht="12.75" customHeight="1">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spans="1:26" ht="12.75" customHeight="1">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spans="1:26" ht="12.75" customHeight="1">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spans="1:26" ht="12.75" customHeight="1">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spans="1:26" ht="12.75" customHeight="1">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spans="1:26" ht="12.75" customHeight="1">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spans="1:26" ht="12.75" customHeight="1">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spans="1:26" ht="12.75" customHeight="1">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spans="1:26" ht="12.75" customHeight="1">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spans="1:26" ht="12.75" customHeight="1">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spans="1:26" ht="12.75" customHeight="1">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spans="1:26" ht="12.75" customHeight="1">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spans="1:26" ht="12.75" customHeight="1">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spans="1:26" ht="12.75" customHeight="1">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spans="1:26" ht="12.75" customHeight="1">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spans="1:26" ht="12.75" customHeight="1">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spans="1:26" ht="12.75" customHeight="1">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spans="1:26" ht="12.75" customHeight="1">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spans="1:26" ht="12.75" customHeight="1">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spans="1:26" ht="12.75" customHeight="1">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spans="1:26" ht="12.75" customHeight="1">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spans="1:26" ht="12.75" customHeight="1">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spans="1:26" ht="12.75" customHeight="1">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spans="1:26" ht="12.75" customHeight="1">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spans="1:26" ht="12.75" customHeight="1">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spans="1:26" ht="12.75" customHeight="1">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spans="1:26" ht="12.75" customHeight="1">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spans="1:26" ht="12.75" customHeight="1">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spans="1:26" ht="12.75" customHeight="1">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spans="1:26" ht="12.75" customHeight="1">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spans="1:26" ht="12.75" customHeight="1">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spans="1:26" ht="12.75" customHeight="1">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spans="1:26" ht="12.75" customHeight="1">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spans="1:26" ht="12.75" customHeight="1">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spans="1:26" ht="12.75" customHeight="1">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spans="1:26" ht="12.75" customHeight="1">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spans="1:26" ht="12.75" customHeight="1">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spans="1:26" ht="12.75" customHeight="1">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spans="1:26" ht="12.75" customHeight="1">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spans="1:26" ht="12.75" customHeight="1">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spans="1:26" ht="12.75" customHeight="1">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spans="1:26" ht="12.75" customHeight="1">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spans="1:26" ht="12.75" customHeight="1">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spans="1:26" ht="12.75" customHeight="1">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spans="1:26" ht="12.75" customHeight="1">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spans="1:26" ht="12.75" customHeight="1">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spans="1:26" ht="12.75" customHeight="1">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spans="1:26" ht="12.75" customHeight="1">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spans="1:26" ht="12.75" customHeight="1">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spans="1:26" ht="12.75" customHeight="1">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spans="1:26" ht="12.75" customHeight="1">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spans="1:26" ht="12.75" customHeight="1">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spans="1:26" ht="12.75" customHeight="1">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spans="1:26" ht="12.75" customHeight="1">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spans="1:26" ht="12.75" customHeight="1">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spans="1:26" ht="12.75" customHeight="1">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spans="1:26" ht="12.75" customHeight="1">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spans="1:26" ht="12.75" customHeight="1">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spans="1:26" ht="12.75" customHeight="1">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spans="1:26" ht="12.75" customHeight="1">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spans="1:26" ht="12.75" customHeight="1">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spans="1:26" ht="12.75" customHeight="1">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spans="1:26" ht="12.75" customHeight="1">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spans="1:26" ht="12.75" customHeight="1">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spans="1:26" ht="12.75" customHeight="1">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spans="1:26" ht="12.75" customHeight="1">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spans="1:26" ht="12.75" customHeight="1">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spans="1:26" ht="12.75" customHeight="1">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spans="1:26" ht="12.75" customHeight="1">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spans="1:26" ht="12.75" customHeight="1">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spans="1:26" ht="12.75" customHeight="1">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spans="1:26" ht="12.75" customHeight="1">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spans="1:26" ht="12.75" customHeight="1">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spans="1:26" ht="12.75" customHeight="1">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spans="1:26" ht="12.75" customHeight="1">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spans="1:26" ht="12.75" customHeight="1">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spans="1:26" ht="12.75" customHeight="1">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spans="1:26" ht="12.75" customHeight="1">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spans="1:26" ht="12.75" customHeight="1">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spans="1:26" ht="12.75" customHeight="1">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spans="1:26" ht="12.75" customHeight="1">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spans="1:26" ht="12.75" customHeight="1">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spans="1:26" ht="12.75" customHeight="1">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spans="1:26" ht="12.75" customHeight="1">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spans="1:26" ht="12.75" customHeight="1">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spans="1:26" ht="12.75" customHeight="1">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spans="1:26" ht="12.75" customHeight="1">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spans="1:26" ht="12.75" customHeight="1">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spans="1:26" ht="12.75" customHeight="1">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spans="1:26" ht="12.75" customHeight="1">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spans="1:26" ht="12.75" customHeight="1">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spans="1:26" ht="12.75" customHeight="1">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spans="1:26" ht="12.75" customHeight="1">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spans="1:26" ht="12.75" customHeight="1">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spans="1:26" ht="12.75" customHeight="1">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spans="1:26" ht="12.75" customHeight="1">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spans="1:26" ht="12.75" customHeight="1">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spans="1:26" ht="12.75" customHeight="1">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spans="1:26" ht="12.75" customHeight="1">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spans="1:26" ht="12.75" customHeight="1">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spans="1:26" ht="12.75" customHeight="1">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spans="1:26" ht="12.75" customHeight="1">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spans="1:26" ht="12.75" customHeight="1">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spans="1:26" ht="12.75" customHeight="1">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spans="1:26" ht="12.75" customHeight="1">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spans="1:26" ht="12.75" customHeight="1">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spans="1:26" ht="12.75" customHeight="1">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spans="1:26" ht="12.75" customHeight="1">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spans="1:26" ht="12.75" customHeight="1">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spans="1:26" ht="12.75" customHeight="1">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spans="1:26" ht="12.75" customHeight="1">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spans="1:26" ht="12.75" customHeight="1">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spans="1:26" ht="12.75" customHeight="1">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spans="1:26" ht="12.75" customHeight="1">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spans="1:26" ht="12.75" customHeight="1">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spans="1:26" ht="12.75" customHeight="1">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spans="1:26" ht="12.75" customHeight="1">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spans="1:26" ht="12.75" customHeight="1">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spans="1:26" ht="12.75" customHeight="1">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spans="1:26" ht="12.75" customHeight="1">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spans="1:26" ht="12.75" customHeight="1">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spans="1:26" ht="12.75" customHeight="1">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spans="1:26" ht="12.75" customHeight="1">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spans="1:26" ht="12.75" customHeight="1">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spans="1:26" ht="12.75" customHeight="1">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spans="1:26" ht="12.75" customHeight="1">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spans="1:26" ht="12.75" customHeight="1">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spans="1:26" ht="12.75" customHeight="1">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spans="1:26" ht="12.75" customHeight="1">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spans="1:26" ht="12.75" customHeight="1">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spans="1:26" ht="12.75" customHeight="1">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spans="1:26" ht="12.75" customHeight="1">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spans="1:26" ht="12.75" customHeight="1">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spans="1:26" ht="12.75" customHeight="1">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spans="1:26" ht="12.75" customHeight="1">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spans="1:26" ht="12.75" customHeight="1">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spans="1:26" ht="12.75" customHeight="1">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spans="1:26" ht="12.75" customHeight="1">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spans="1:26" ht="12.75" customHeight="1">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spans="1:26" ht="12.75" customHeight="1">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spans="1:26" ht="12.75" customHeight="1">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spans="1:26" ht="12.75" customHeight="1">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spans="1:26" ht="12.75" customHeight="1">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spans="1:26" ht="12.75" customHeight="1">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spans="1:26" ht="12.75" customHeight="1">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spans="1:26" ht="12.75" customHeight="1">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spans="1:26" ht="12.75" customHeight="1">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spans="1:26" ht="12.75" customHeight="1">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spans="1:26" ht="12.75" customHeight="1">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spans="1:26" ht="12.75" customHeight="1">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spans="1:26" ht="12.75" customHeight="1">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spans="1:26" ht="12.75" customHeight="1">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spans="1:26" ht="12.75" customHeight="1">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spans="1:26" ht="12.75" customHeight="1">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spans="1:26" ht="12.75" customHeight="1">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spans="1:26" ht="12.75" customHeight="1">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spans="1:26" ht="12.75" customHeight="1">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spans="1:26" ht="12.75" customHeight="1">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spans="1:26" ht="12.75" customHeight="1">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spans="1:26" ht="12.75" customHeight="1">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spans="1:26" ht="12.75" customHeight="1">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spans="1:26" ht="12.75" customHeight="1">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spans="1:26" ht="12.75" customHeight="1">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spans="1:26" ht="12.75" customHeight="1">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spans="1:26" ht="12.75" customHeight="1">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spans="1:26" ht="12.75" customHeight="1">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spans="1:26" ht="12.75" customHeight="1">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spans="1:26" ht="12.75" customHeight="1">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spans="1:26" ht="12.75" customHeight="1">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spans="1:26" ht="12.75" customHeight="1">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spans="1:26" ht="12.75" customHeight="1">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spans="1:26" ht="12.75" customHeight="1">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spans="1:26" ht="12.75" customHeight="1">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spans="1:26" ht="12.75" customHeight="1">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spans="1:26" ht="12.75" customHeight="1">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spans="1:26" ht="12.75" customHeight="1">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spans="1:26" ht="12.75" customHeight="1">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spans="1:26" ht="12.75" customHeight="1">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spans="1:26" ht="12.75" customHeight="1">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spans="1:26" ht="12.75" customHeight="1">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spans="1:26" ht="12.75" customHeight="1">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spans="1:26" ht="12.75" customHeight="1">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spans="1:26" ht="12.75" customHeight="1">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spans="1:26" ht="12.75" customHeight="1">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spans="1:26" ht="12.75" customHeight="1">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spans="1:26" ht="12.75" customHeight="1">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spans="1:26" ht="12.75" customHeight="1">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spans="1:26" ht="12.75" customHeight="1">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spans="1:26" ht="12.75" customHeight="1">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spans="1:26" ht="12.75" customHeight="1">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spans="1:26" ht="12.75" customHeight="1">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spans="1:26" ht="12.75" customHeight="1">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spans="1:26" ht="12.75" customHeight="1">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spans="1:26" ht="12.75" customHeight="1">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spans="1:26" ht="12.75" customHeight="1">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spans="1:26" ht="12.75" customHeight="1">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spans="1:26" ht="12.75" customHeight="1">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spans="1:26" ht="12.75" customHeight="1">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spans="1:26" ht="12.75" customHeight="1">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spans="1:26" ht="12.75" customHeight="1">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spans="1:26" ht="12.75" customHeight="1">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spans="1:26" ht="12.75" customHeight="1">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spans="1:26" ht="12.75" customHeight="1">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spans="1:26" ht="12.75" customHeight="1">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spans="1:26" ht="12.75" customHeight="1">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spans="1:26" ht="12.75" customHeight="1">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spans="1:26" ht="12.75" customHeight="1">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spans="1:26" ht="12.75" customHeight="1">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spans="1:26" ht="12.75" customHeight="1">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spans="1:26" ht="12.75" customHeight="1">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spans="1:26" ht="12.75" customHeight="1">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spans="1:26" ht="12.75" customHeight="1">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spans="1:26" ht="12.75" customHeight="1">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spans="1:26" ht="12.75" customHeight="1">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spans="1:26" ht="12.75" customHeight="1">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spans="1:26" ht="12.75" customHeight="1">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spans="1:26" ht="12.75" customHeight="1">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spans="1:26" ht="12.75" customHeight="1">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spans="1:26" ht="12.75" customHeight="1">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spans="1:26" ht="12.75" customHeight="1">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spans="1:26" ht="12.75" customHeight="1">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spans="1:26" ht="12.75" customHeight="1">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spans="1:26" ht="12.75" customHeight="1">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spans="1:26" ht="12.75" customHeight="1">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spans="1:26" ht="12.75" customHeight="1">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spans="1:26" ht="12.75" customHeight="1">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spans="1:26" ht="12.75" customHeight="1">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spans="1:26" ht="12.75" customHeight="1">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spans="1:26" ht="12.75" customHeight="1">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spans="1:26" ht="12.75" customHeight="1">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spans="1:26" ht="12.75" customHeight="1">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spans="1:26" ht="12.75" customHeight="1">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spans="1:26" ht="12.75" customHeight="1">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spans="1:26" ht="12.75" customHeight="1">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spans="1:26" ht="12.75" customHeight="1">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spans="1:26" ht="12.75" customHeight="1">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spans="1:26" ht="12.75" customHeight="1">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spans="1:26" ht="12.75" customHeight="1">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spans="1:26" ht="12.75" customHeight="1">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spans="1:26" ht="12.75" customHeight="1">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spans="1:26" ht="12.75" customHeight="1">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spans="1:26" ht="12.75" customHeight="1">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spans="1:26" ht="12.75" customHeight="1">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spans="1:26" ht="12.75" customHeight="1">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spans="1:26" ht="12.75" customHeight="1">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spans="1:26" ht="12.75" customHeight="1">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spans="1:26" ht="12.75" customHeight="1">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spans="1:26" ht="12.75" customHeight="1">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spans="1:26" ht="12.75" customHeight="1">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spans="1:26" ht="12.75" customHeight="1">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spans="1:26" ht="12.75" customHeight="1">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spans="1:26" ht="12.75" customHeight="1">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spans="1:26" ht="12.75" customHeight="1">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spans="1:26" ht="12.75" customHeight="1">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spans="1:26" ht="12.75" customHeight="1">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spans="1:26" ht="12.75" customHeight="1">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spans="1:26" ht="12.75" customHeight="1">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spans="1:26" ht="12.75" customHeight="1">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spans="1:26" ht="12.75" customHeight="1">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spans="1:26" ht="12.75" customHeight="1">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spans="1:26" ht="12.75" customHeight="1">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spans="1:26" ht="12.75" customHeight="1">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spans="1:26" ht="12.75" customHeight="1">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spans="1:26" ht="12.75" customHeight="1">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spans="1:26" ht="12.75" customHeight="1">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spans="1:26" ht="12.75" customHeight="1">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spans="1:26" ht="12.75" customHeight="1">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spans="1:26" ht="12.75" customHeight="1">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spans="1:26" ht="12.75" customHeight="1">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spans="1:26" ht="12.75" customHeight="1">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spans="1:26" ht="12.75" customHeight="1">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spans="1:26" ht="12.75" customHeight="1">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spans="1:26" ht="12.75" customHeight="1">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spans="1:26" ht="12.75" customHeight="1">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spans="1:26" ht="12.75" customHeight="1">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spans="1:26" ht="12.75" customHeight="1">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spans="1:26" ht="12.75" customHeight="1">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spans="1:26" ht="12.75" customHeight="1">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spans="1:26" ht="12.75" customHeight="1">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spans="1:26" ht="12.75" customHeight="1">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spans="1:26" ht="12.75" customHeight="1">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spans="1:26" ht="12.75" customHeight="1">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spans="1:26" ht="12.75" customHeight="1">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spans="1:26" ht="12.75" customHeight="1">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spans="1:26" ht="12.75" customHeight="1">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spans="1:26" ht="12.75" customHeight="1">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spans="1:26" ht="12.75" customHeight="1">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spans="1:26" ht="12.75" customHeight="1">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spans="1:26" ht="12.75" customHeight="1">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spans="1:26" ht="12.75" customHeight="1">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spans="1:26" ht="12.75" customHeight="1">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spans="1:26" ht="12.75" customHeight="1">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spans="1:26" ht="12.75" customHeight="1">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spans="1:26" ht="12.75" customHeight="1">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spans="1:26" ht="12.75" customHeight="1">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spans="1:26" ht="12.75" customHeight="1">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spans="1:26" ht="12.75" customHeight="1">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spans="1:26" ht="12.75" customHeight="1">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spans="1:26" ht="12.75" customHeight="1">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spans="1:26" ht="12.75" customHeight="1">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spans="1:26" ht="12.75" customHeight="1">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spans="1:26" ht="12.75" customHeight="1">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spans="1:26" ht="12.75" customHeight="1">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spans="1:26" ht="12.75" customHeight="1">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spans="1:26" ht="12.75" customHeight="1">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spans="1:26" ht="12.75" customHeight="1">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spans="1:26" ht="12.75" customHeight="1">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spans="1:26" ht="12.75" customHeight="1">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spans="1:26" ht="12.75" customHeight="1">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spans="1:26" ht="12.75" customHeight="1">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spans="1:26" ht="12.75" customHeight="1">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spans="1:26" ht="12.75" customHeight="1">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spans="1:26" ht="12.75" customHeight="1">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spans="1:26" ht="12.75" customHeight="1">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spans="1:26" ht="12.75" customHeight="1">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spans="1:26" ht="12.75" customHeight="1">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spans="1:26" ht="12.75" customHeight="1">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spans="1:26" ht="12.75" customHeight="1">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spans="1:26" ht="12.75" customHeight="1">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spans="1:26" ht="12.75" customHeight="1">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spans="1:26" ht="12.75" customHeight="1">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spans="1:26" ht="12.75" customHeight="1">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spans="1:26" ht="12.75" customHeight="1">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spans="1:26" ht="12.75" customHeight="1">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spans="1:26" ht="12.75" customHeight="1">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spans="1:26" ht="12.75" customHeight="1">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spans="1:26" ht="12.75" customHeight="1">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spans="1:26" ht="12.75" customHeight="1">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spans="1:26" ht="12.75" customHeight="1">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spans="1:26" ht="12.75" customHeight="1">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spans="1:26" ht="12.75" customHeight="1">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spans="1:26" ht="12.75" customHeight="1">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spans="1:26" ht="12.75" customHeight="1">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spans="1:26" ht="12.75" customHeight="1">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spans="1:26" ht="12.75" customHeight="1">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spans="1:26" ht="12.75" customHeight="1">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spans="1:26" ht="12.75" customHeight="1">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spans="1:26" ht="12.75" customHeight="1">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spans="1:26" ht="12.75" customHeight="1">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spans="1:26" ht="12.75" customHeight="1">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spans="1:26" ht="12.75" customHeight="1">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spans="1:26" ht="12.75" customHeight="1">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spans="1:26" ht="12.75" customHeight="1">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spans="1:26" ht="12.75" customHeight="1">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spans="1:26" ht="12.75" customHeight="1">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spans="1:26" ht="12.75" customHeight="1">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spans="1:26" ht="12.75" customHeight="1">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spans="1:26" ht="12.75" customHeight="1">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spans="1:26" ht="12.75" customHeight="1">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spans="1:26" ht="12.75" customHeight="1">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spans="1:26" ht="12.75" customHeight="1">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spans="1:26" ht="12.75" customHeight="1">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spans="1:26" ht="12.75" customHeight="1">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spans="1:26" ht="12.75" customHeight="1">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spans="1:26" ht="12.75" customHeight="1">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spans="1:26" ht="12.75" customHeight="1">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spans="1:26" ht="12.75" customHeight="1">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spans="1:26" ht="12.75" customHeight="1">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spans="1:26" ht="12.75" customHeight="1">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spans="1:26" ht="12.75" customHeight="1">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spans="1:26" ht="12.75" customHeight="1">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spans="1:26" ht="12.75" customHeight="1">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spans="1:26" ht="12.75" customHeight="1">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spans="1:26" ht="12.75" customHeight="1">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spans="1:26" ht="12.75" customHeight="1">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spans="1:26" ht="12.75" customHeight="1">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spans="1:26" ht="12.75" customHeight="1">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spans="1:26" ht="12.75" customHeight="1">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spans="1:26" ht="12.75" customHeight="1">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spans="1:26" ht="12.75" customHeight="1">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spans="1:26" ht="12.75" customHeight="1">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spans="1:26" ht="12.75" customHeight="1">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spans="1:26" ht="12.75" customHeight="1">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spans="1:26" ht="12.75" customHeight="1">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spans="1:26" ht="12.75" customHeight="1">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spans="1:26" ht="12.75" customHeight="1">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spans="1:26" ht="12.75" customHeight="1">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spans="1:26" ht="12.75" customHeight="1">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spans="1:26" ht="12.75" customHeight="1">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spans="1:26" ht="12.75" customHeight="1">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spans="1:26" ht="12.75" customHeight="1">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spans="1:26" ht="12.75" customHeight="1">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spans="1:26" ht="12.75" customHeight="1">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spans="1:26" ht="12.75" customHeight="1">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spans="1:26" ht="12.75" customHeight="1">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spans="1:26" ht="12.75" customHeight="1">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spans="1:26" ht="12.75" customHeight="1">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spans="1:26" ht="12.75" customHeight="1">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spans="1:26" ht="12.75" customHeight="1">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spans="1:26" ht="12.75" customHeight="1">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spans="1:26" ht="12.75" customHeight="1">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spans="1:26" ht="12.75" customHeight="1">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spans="1:26" ht="12.75" customHeight="1">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spans="1:26" ht="12.75" customHeight="1">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spans="1:26" ht="12.75" customHeight="1">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spans="1:26" ht="12.75" customHeight="1">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spans="1:26" ht="12.75" customHeight="1">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spans="1:26" ht="12.75" customHeight="1">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spans="1:26" ht="12.75" customHeight="1">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spans="1:26" ht="12.75" customHeight="1">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spans="1:26" ht="12.75" customHeight="1">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spans="1:26" ht="12.75" customHeight="1">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spans="1:26" ht="12.75" customHeight="1">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spans="1:26" ht="12.75" customHeight="1">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spans="1:26" ht="12.75" customHeight="1">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spans="1:26" ht="12.75" customHeight="1">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spans="1:26" ht="12.75" customHeight="1">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spans="1:26" ht="12.75" customHeight="1">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spans="1:26" ht="12.75" customHeight="1">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spans="1:26" ht="12.75" customHeight="1">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spans="1:26" ht="12.75" customHeight="1">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spans="1:26" ht="12.75" customHeight="1">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spans="1:26" ht="12.75" customHeight="1">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spans="1:26" ht="12.75" customHeight="1">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spans="1:26" ht="12.75" customHeight="1">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spans="1:26" ht="12.75" customHeight="1">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spans="1:26" ht="12.75" customHeight="1">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spans="1:26" ht="12.75" customHeight="1">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spans="1:26" ht="12.75" customHeight="1">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spans="1:26" ht="12.75" customHeight="1">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spans="1:26" ht="12.75" customHeight="1">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spans="1:26" ht="12.75" customHeight="1">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spans="1:26" ht="12.75" customHeight="1">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spans="1:26" ht="12.75" customHeight="1">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spans="1:26" ht="12.75" customHeight="1">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spans="1:26" ht="12.75" customHeight="1">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spans="1:26" ht="12.75" customHeight="1">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spans="1:26" ht="12.75" customHeight="1">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spans="1:26" ht="12.75" customHeight="1">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spans="1:26" ht="12.75" customHeight="1">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spans="1:26" ht="12.75" customHeight="1">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spans="1:26" ht="12.75" customHeight="1">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spans="1:26" ht="12.75" customHeight="1">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spans="1:26" ht="12.75" customHeight="1">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spans="1:26" ht="12.75" customHeight="1">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spans="1:26" ht="12.75" customHeight="1">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spans="1:26" ht="12.75" customHeight="1">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spans="1:26" ht="12.75" customHeight="1">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spans="1:26" ht="12.75" customHeight="1">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spans="1:26" ht="12.75" customHeight="1">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spans="1:26" ht="12.75" customHeight="1">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spans="1:26" ht="12.75" customHeight="1">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spans="1:26" ht="12.75" customHeight="1">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spans="1:26" ht="12.75" customHeight="1">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spans="1:26" ht="12.75" customHeight="1">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spans="1:26" ht="12.75" customHeight="1">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spans="1:26" ht="12.75" customHeight="1">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spans="1:26" ht="12.75" customHeight="1">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spans="1:26" ht="12.75" customHeight="1">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spans="1:26" ht="12.75" customHeight="1">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spans="1:26" ht="12.75" customHeight="1">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spans="1:26" ht="12.75" customHeight="1">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spans="1:26" ht="12.75" customHeight="1">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spans="1:26" ht="12.75" customHeight="1">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spans="1:26" ht="12.75" customHeight="1">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spans="1:26" ht="12.75" customHeight="1">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spans="1:26" ht="12.75" customHeight="1">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spans="1:26" ht="12.75" customHeight="1">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spans="1:26" ht="12.75" customHeight="1">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spans="1:26" ht="12.75" customHeight="1">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spans="1:26" ht="12.75" customHeight="1">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spans="1:26" ht="12.75" customHeight="1">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spans="1:26" ht="12.75" customHeight="1">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spans="1:26" ht="12.75" customHeight="1">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spans="1:26" ht="12.75" customHeight="1">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spans="1:26" ht="12.75" customHeight="1">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spans="1:26" ht="12.75" customHeight="1">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spans="1:26" ht="12.75" customHeight="1">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spans="1:26" ht="12.75" customHeight="1">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spans="1:26" ht="12.75" customHeight="1">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spans="1:26" ht="12.75" customHeight="1">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spans="1:26" ht="12.75" customHeight="1">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spans="1:26" ht="12.75" customHeight="1">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spans="1:26" ht="12.75" customHeight="1">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spans="1:26" ht="12.75" customHeight="1">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spans="1:26" ht="12.75" customHeight="1">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spans="1:26" ht="12.75" customHeight="1">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spans="1:26" ht="12.75" customHeight="1">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spans="1:26" ht="12.75" customHeight="1">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spans="1:26" ht="12.75" customHeight="1">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spans="1:26" ht="12.75" customHeight="1">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spans="1:26" ht="12.75" customHeight="1">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spans="1:26" ht="12.75" customHeight="1">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spans="1:26" ht="12.75" customHeight="1">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spans="1:26" ht="12.75" customHeight="1">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spans="1:26" ht="12.75" customHeight="1">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spans="1:26" ht="12.75" customHeight="1">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spans="1:26" ht="12.75" customHeight="1">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spans="1:26" ht="12.75" customHeight="1">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spans="1:26" ht="12.75" customHeight="1">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spans="1:26" ht="12.75" customHeight="1">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spans="1:26" ht="12.75" customHeight="1">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spans="1:26" ht="12.75" customHeight="1">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spans="1:26" ht="12.75" customHeight="1">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spans="1:26" ht="12.75" customHeight="1">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spans="1:26" ht="12.75" customHeight="1">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spans="1:26" ht="12.75" customHeight="1">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spans="1:26" ht="12.75" customHeight="1">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spans="1:26" ht="12.75" customHeight="1">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spans="1:26" ht="12.75" customHeight="1">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spans="1:26" ht="12.75" customHeight="1">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spans="1:26" ht="12.75" customHeight="1">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spans="1:26" ht="12.75" customHeight="1">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spans="1:26" ht="12.75" customHeight="1">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spans="1:26" ht="12.75" customHeight="1">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spans="1:26" ht="12.75" customHeight="1">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spans="1:26" ht="12.75" customHeight="1">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spans="1:26" ht="12.75" customHeight="1">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spans="1:26" ht="12.75" customHeight="1">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spans="1:26" ht="12.75" customHeight="1">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spans="1:26" ht="12.75" customHeight="1">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spans="1:26" ht="12.75" customHeight="1">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spans="1:26" ht="12.75" customHeight="1">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spans="1:26" ht="12.75" customHeight="1">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spans="1:26" ht="12.75" customHeight="1">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spans="1:26" ht="12.75" customHeight="1">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spans="1:26" ht="12.75" customHeight="1">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spans="1:26" ht="12.75" customHeight="1">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spans="1:26" ht="12.75" customHeight="1">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spans="1:26" ht="12.75" customHeight="1">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spans="1:26" ht="12.75" customHeight="1">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spans="1:26" ht="12.75" customHeight="1">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spans="1:26" ht="12.75" customHeight="1">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spans="1:26" ht="12.75" customHeight="1">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spans="1:26" ht="12.75" customHeight="1">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spans="1:26" ht="12.75" customHeight="1">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spans="1:26" ht="12.75" customHeight="1">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spans="1:26" ht="12.75" customHeight="1">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spans="1:26" ht="12.75" customHeight="1">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spans="1:26" ht="12.75" customHeight="1">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spans="1:26" ht="12.75" customHeight="1">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spans="1:26" ht="12.75" customHeight="1">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spans="1:26" ht="12.75" customHeight="1">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spans="1:26" ht="12.75" customHeight="1">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spans="1:26" ht="12.75" customHeight="1">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spans="1:26" ht="12.75" customHeight="1">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spans="1:26" ht="12.75" customHeight="1">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spans="1:26" ht="12.75" customHeight="1">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spans="1:26" ht="12.75" customHeight="1">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spans="1:26" ht="12.75" customHeight="1">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spans="1:26" ht="12.75" customHeight="1">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spans="1:26" ht="12.75" customHeight="1">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spans="1:26" ht="12.75" customHeight="1">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spans="1:26" ht="12.75" customHeight="1">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spans="1:26" ht="12.75" customHeight="1">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spans="1:26" ht="12.75" customHeight="1">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spans="1:26" ht="12.75" customHeight="1">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spans="1:26" ht="12.75" customHeight="1">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spans="1:26" ht="12.75" customHeight="1">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spans="1:26" ht="12.75" customHeight="1">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spans="1:26" ht="12.75" customHeight="1">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spans="1:26" ht="12.75" customHeight="1">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spans="1:26" ht="12.75" customHeight="1">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spans="1:26" ht="12.75" customHeight="1">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spans="1:26" ht="12.75" customHeight="1">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spans="1:26" ht="12.75" customHeight="1">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spans="1:26" ht="12.75" customHeight="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spans="1:26" ht="12.75" customHeight="1">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spans="1:26" ht="12.75" customHeight="1">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spans="1:26" ht="12.75" customHeight="1">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spans="1:26" ht="12.75" customHeight="1">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spans="1:26" ht="12.75" customHeight="1">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spans="1:26" ht="12.75" customHeight="1">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spans="1:26" ht="12.75" customHeight="1">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spans="1:26" ht="12.75" customHeight="1">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spans="1:26" ht="12.75" customHeight="1">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spans="1:26" ht="12.75" customHeight="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spans="1:26" ht="12.75" customHeight="1">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spans="1:26" ht="12.75" customHeight="1">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spans="1:26" ht="12.75" customHeight="1">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spans="1:26" ht="12.75" customHeight="1">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spans="1:26" ht="12.75" customHeight="1">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spans="1:26" ht="12.75" customHeight="1">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spans="1:26" ht="12.75" customHeight="1">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spans="1:26" ht="12.75" customHeight="1">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spans="1:26" ht="12.75" customHeight="1">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spans="1:26" ht="12.75" customHeight="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spans="1:26" ht="12.75" customHeight="1">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spans="1:26" ht="12.75" customHeight="1">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spans="1:26" ht="12.75" customHeight="1">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spans="1:26" ht="12.75" customHeight="1">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spans="1:26" ht="12.75" customHeight="1">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spans="1:26" ht="12.75" customHeight="1">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spans="1:26" ht="12.75" customHeight="1">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spans="1:26" ht="12.75" customHeight="1">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spans="1:26" ht="12.75" customHeight="1">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spans="1:26" ht="12.75" customHeight="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spans="1:26" ht="12.75" customHeight="1">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spans="1:26" ht="12.75" customHeight="1">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spans="1:26" ht="12.75" customHeight="1">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spans="1:26" ht="12.75" customHeight="1">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spans="1:26" ht="12.75" customHeight="1">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spans="1:26" ht="12.75" customHeight="1">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spans="1:26" ht="12.75" customHeight="1">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spans="1:26" ht="12.75" customHeight="1">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spans="1:26" ht="12.75" customHeight="1">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spans="1:26" ht="12.75" customHeight="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spans="1:26" ht="12.75" customHeight="1">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spans="1:26" ht="12.75" customHeight="1">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spans="1:26" ht="12.75" customHeight="1">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spans="1:26" ht="12.75" customHeight="1">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spans="1:26" ht="12.75" customHeight="1">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spans="1:26" ht="12.75" customHeight="1">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spans="1:26" ht="12.75" customHeight="1">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spans="1:26" ht="12.75" customHeight="1">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spans="1:26" ht="12.75" customHeight="1">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spans="1:26" ht="12.75" customHeight="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spans="1:26" ht="12.75" customHeight="1">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spans="1:26" ht="12.75" customHeight="1">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row r="984" spans="1:26" ht="12.75" customHeight="1">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row>
    <row r="985" spans="1:26" ht="12.75" customHeight="1">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row>
    <row r="986" spans="1:26" ht="12.75" customHeight="1">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row>
    <row r="987" spans="1:26" ht="12.75" customHeight="1">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row>
    <row r="988" spans="1:26" ht="12.75" customHeight="1">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row>
    <row r="989" spans="1:26" ht="12.75" customHeight="1">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row>
    <row r="990" spans="1:26" ht="12.75" customHeight="1">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row>
    <row r="991" spans="1:26" ht="12.75" customHeight="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row>
    <row r="992" spans="1:26" ht="12.75" customHeight="1">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row>
    <row r="993" spans="1:26" ht="12.75" customHeight="1">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row>
    <row r="994" spans="1:26" ht="12.75" customHeight="1">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row>
    <row r="995" spans="1:26" ht="12.75" customHeight="1">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row>
    <row r="996" spans="1:26" ht="12.75" customHeight="1">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row>
    <row r="997" spans="1:26" ht="12.75" customHeight="1">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row>
    <row r="998" spans="1:26" ht="12.75" customHeight="1">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row>
    <row r="999" spans="1:26" ht="12.75" customHeight="1">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row>
    <row r="1000" spans="1:26" ht="12.75" customHeight="1">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mergeCells count="54">
    <mergeCell ref="B98:D98"/>
    <mergeCell ref="B99:D99"/>
    <mergeCell ref="B92:D92"/>
    <mergeCell ref="B95:D95"/>
    <mergeCell ref="E95:P95"/>
    <mergeCell ref="B96:D96"/>
    <mergeCell ref="B97:D97"/>
    <mergeCell ref="E81:P81"/>
    <mergeCell ref="B68:D68"/>
    <mergeCell ref="B69:D69"/>
    <mergeCell ref="B70:D70"/>
    <mergeCell ref="B71:D71"/>
    <mergeCell ref="B72:D72"/>
    <mergeCell ref="B73:D73"/>
    <mergeCell ref="B74:D74"/>
    <mergeCell ref="B66:D66"/>
    <mergeCell ref="B67:D67"/>
    <mergeCell ref="B75:D75"/>
    <mergeCell ref="B76:D76"/>
    <mergeCell ref="B80:D80"/>
    <mergeCell ref="B61:D61"/>
    <mergeCell ref="B63:D63"/>
    <mergeCell ref="E63:P63"/>
    <mergeCell ref="B64:D64"/>
    <mergeCell ref="B65:D65"/>
    <mergeCell ref="B46:D46"/>
    <mergeCell ref="B49:D49"/>
    <mergeCell ref="E50:P50"/>
    <mergeCell ref="B36:D36"/>
    <mergeCell ref="B37:D37"/>
    <mergeCell ref="B38:D38"/>
    <mergeCell ref="B39:D39"/>
    <mergeCell ref="B40:D40"/>
    <mergeCell ref="B41:D41"/>
    <mergeCell ref="B42:D42"/>
    <mergeCell ref="B34:D34"/>
    <mergeCell ref="B35:D35"/>
    <mergeCell ref="B43:D43"/>
    <mergeCell ref="B44:D44"/>
    <mergeCell ref="B45:D45"/>
    <mergeCell ref="B18:D18"/>
    <mergeCell ref="E19:P19"/>
    <mergeCell ref="B30:D30"/>
    <mergeCell ref="B33:D33"/>
    <mergeCell ref="E33:P33"/>
    <mergeCell ref="B107:D107"/>
    <mergeCell ref="B108:D108"/>
    <mergeCell ref="B100:D100"/>
    <mergeCell ref="B101:D101"/>
    <mergeCell ref="B102:D102"/>
    <mergeCell ref="B103:D103"/>
    <mergeCell ref="B104:D104"/>
    <mergeCell ref="B105:D105"/>
    <mergeCell ref="B106:D106"/>
  </mergeCells>
  <conditionalFormatting sqref="F34:F43">
    <cfRule type="containsBlanks" dxfId="311" priority="1">
      <formula>LEN(TRIM(F34))=0</formula>
    </cfRule>
  </conditionalFormatting>
  <conditionalFormatting sqref="E34:E39 E43 I34:P43">
    <cfRule type="containsBlanks" dxfId="310" priority="2" stopIfTrue="1">
      <formula>LEN(TRIM(E34))=0</formula>
    </cfRule>
  </conditionalFormatting>
  <conditionalFormatting sqref="B34:B39 B43">
    <cfRule type="containsBlanks" dxfId="309" priority="3" stopIfTrue="1">
      <formula>LEN(TRIM(B34))=0</formula>
    </cfRule>
  </conditionalFormatting>
  <conditionalFormatting sqref="G34:G43">
    <cfRule type="containsBlanks" dxfId="308" priority="4" stopIfTrue="1">
      <formula>LEN(TRIM(G34))=0</formula>
    </cfRule>
  </conditionalFormatting>
  <conditionalFormatting sqref="H34:H43">
    <cfRule type="containsBlanks" dxfId="307" priority="5" stopIfTrue="1">
      <formula>LEN(TRIM(H34))=0</formula>
    </cfRule>
  </conditionalFormatting>
  <conditionalFormatting sqref="F65:F69 F73">
    <cfRule type="containsBlanks" dxfId="306" priority="6">
      <formula>LEN(TRIM(F65))=0</formula>
    </cfRule>
  </conditionalFormatting>
  <conditionalFormatting sqref="F64">
    <cfRule type="containsBlanks" dxfId="305" priority="7">
      <formula>LEN(TRIM(F64))=0</formula>
    </cfRule>
  </conditionalFormatting>
  <conditionalFormatting sqref="E64:E69 E73 I64:P69 I73:P73">
    <cfRule type="containsBlanks" dxfId="304" priority="8" stopIfTrue="1">
      <formula>LEN(TRIM(E64))=0</formula>
    </cfRule>
  </conditionalFormatting>
  <conditionalFormatting sqref="H65:H69 H73">
    <cfRule type="containsBlanks" dxfId="303" priority="9" stopIfTrue="1">
      <formula>LEN(TRIM(H65))=0</formula>
    </cfRule>
  </conditionalFormatting>
  <conditionalFormatting sqref="G64">
    <cfRule type="containsBlanks" dxfId="302" priority="10" stopIfTrue="1">
      <formula>LEN(TRIM(G64))=0</formula>
    </cfRule>
  </conditionalFormatting>
  <conditionalFormatting sqref="H64">
    <cfRule type="containsBlanks" dxfId="301" priority="11" stopIfTrue="1">
      <formula>LEN(TRIM(H64))=0</formula>
    </cfRule>
  </conditionalFormatting>
  <conditionalFormatting sqref="G65:G69 G73">
    <cfRule type="containsBlanks" dxfId="300" priority="12" stopIfTrue="1">
      <formula>LEN(TRIM(G65))=0</formula>
    </cfRule>
  </conditionalFormatting>
  <conditionalFormatting sqref="F96:F105">
    <cfRule type="containsBlanks" dxfId="299" priority="13">
      <formula>LEN(TRIM(F96))=0</formula>
    </cfRule>
  </conditionalFormatting>
  <conditionalFormatting sqref="E96:E105 I96:P96 I97:K105 L97:L101 L105 M97:O105 P97:P101 P105">
    <cfRule type="containsBlanks" dxfId="298" priority="14" stopIfTrue="1">
      <formula>LEN(TRIM(E96))=0</formula>
    </cfRule>
  </conditionalFormatting>
  <conditionalFormatting sqref="B96:B101 B105">
    <cfRule type="containsBlanks" dxfId="297" priority="15" stopIfTrue="1">
      <formula>LEN(TRIM(B96))=0</formula>
    </cfRule>
  </conditionalFormatting>
  <conditionalFormatting sqref="G96:G105">
    <cfRule type="containsBlanks" dxfId="296" priority="16" stopIfTrue="1">
      <formula>LEN(TRIM(G96))=0</formula>
    </cfRule>
  </conditionalFormatting>
  <conditionalFormatting sqref="H96:H105">
    <cfRule type="containsBlanks" dxfId="295" priority="17" stopIfTrue="1">
      <formula>LEN(TRIM(H96))=0</formula>
    </cfRule>
  </conditionalFormatting>
  <conditionalFormatting sqref="B44:B45">
    <cfRule type="containsBlanks" dxfId="294" priority="18" stopIfTrue="1">
      <formula>LEN(TRIM(B44))=0</formula>
    </cfRule>
  </conditionalFormatting>
  <conditionalFormatting sqref="B74:B75">
    <cfRule type="containsBlanks" dxfId="293" priority="19" stopIfTrue="1">
      <formula>LEN(TRIM(B74))=0</formula>
    </cfRule>
  </conditionalFormatting>
  <conditionalFormatting sqref="B106:B107">
    <cfRule type="containsBlanks" dxfId="292" priority="20" stopIfTrue="1">
      <formula>LEN(TRIM(B106))=0</formula>
    </cfRule>
  </conditionalFormatting>
  <conditionalFormatting sqref="B64:B69 B73">
    <cfRule type="containsBlanks" dxfId="291" priority="21" stopIfTrue="1">
      <formula>LEN(TRIM(B64))=0</formula>
    </cfRule>
  </conditionalFormatting>
  <conditionalFormatting sqref="E40">
    <cfRule type="containsBlanks" dxfId="290" priority="22" stopIfTrue="1">
      <formula>LEN(TRIM(E40))=0</formula>
    </cfRule>
  </conditionalFormatting>
  <conditionalFormatting sqref="B40">
    <cfRule type="containsBlanks" dxfId="289" priority="23" stopIfTrue="1">
      <formula>LEN(TRIM(B40))=0</formula>
    </cfRule>
  </conditionalFormatting>
  <conditionalFormatting sqref="E41">
    <cfRule type="containsBlanks" dxfId="288" priority="24" stopIfTrue="1">
      <formula>LEN(TRIM(E41))=0</formula>
    </cfRule>
  </conditionalFormatting>
  <conditionalFormatting sqref="B41">
    <cfRule type="containsBlanks" dxfId="287" priority="25" stopIfTrue="1">
      <formula>LEN(TRIM(B41))=0</formula>
    </cfRule>
  </conditionalFormatting>
  <conditionalFormatting sqref="E42">
    <cfRule type="containsBlanks" dxfId="286" priority="26" stopIfTrue="1">
      <formula>LEN(TRIM(E42))=0</formula>
    </cfRule>
  </conditionalFormatting>
  <conditionalFormatting sqref="B42">
    <cfRule type="containsBlanks" dxfId="285" priority="27" stopIfTrue="1">
      <formula>LEN(TRIM(B42))=0</formula>
    </cfRule>
  </conditionalFormatting>
  <conditionalFormatting sqref="F72">
    <cfRule type="containsBlanks" dxfId="284" priority="28">
      <formula>LEN(TRIM(F72))=0</formula>
    </cfRule>
  </conditionalFormatting>
  <conditionalFormatting sqref="E72 I72:P72">
    <cfRule type="containsBlanks" dxfId="283" priority="29" stopIfTrue="1">
      <formula>LEN(TRIM(E72))=0</formula>
    </cfRule>
  </conditionalFormatting>
  <conditionalFormatting sqref="H72">
    <cfRule type="containsBlanks" dxfId="282" priority="30" stopIfTrue="1">
      <formula>LEN(TRIM(H72))=0</formula>
    </cfRule>
  </conditionalFormatting>
  <conditionalFormatting sqref="G72">
    <cfRule type="containsBlanks" dxfId="281" priority="31" stopIfTrue="1">
      <formula>LEN(TRIM(G72))=0</formula>
    </cfRule>
  </conditionalFormatting>
  <conditionalFormatting sqref="B72">
    <cfRule type="containsBlanks" dxfId="280" priority="32" stopIfTrue="1">
      <formula>LEN(TRIM(B72))=0</formula>
    </cfRule>
  </conditionalFormatting>
  <conditionalFormatting sqref="F71">
    <cfRule type="containsBlanks" dxfId="279" priority="33">
      <formula>LEN(TRIM(F71))=0</formula>
    </cfRule>
  </conditionalFormatting>
  <conditionalFormatting sqref="E71 I71:P71">
    <cfRule type="containsBlanks" dxfId="278" priority="34" stopIfTrue="1">
      <formula>LEN(TRIM(E71))=0</formula>
    </cfRule>
  </conditionalFormatting>
  <conditionalFormatting sqref="H71">
    <cfRule type="containsBlanks" dxfId="277" priority="35" stopIfTrue="1">
      <formula>LEN(TRIM(H71))=0</formula>
    </cfRule>
  </conditionalFormatting>
  <conditionalFormatting sqref="G71">
    <cfRule type="containsBlanks" dxfId="276" priority="36" stopIfTrue="1">
      <formula>LEN(TRIM(G71))=0</formula>
    </cfRule>
  </conditionalFormatting>
  <conditionalFormatting sqref="B71">
    <cfRule type="containsBlanks" dxfId="275" priority="37" stopIfTrue="1">
      <formula>LEN(TRIM(B71))=0</formula>
    </cfRule>
  </conditionalFormatting>
  <conditionalFormatting sqref="F70">
    <cfRule type="containsBlanks" dxfId="274" priority="38">
      <formula>LEN(TRIM(F70))=0</formula>
    </cfRule>
  </conditionalFormatting>
  <conditionalFormatting sqref="E70 I70:P70">
    <cfRule type="containsBlanks" dxfId="273" priority="39" stopIfTrue="1">
      <formula>LEN(TRIM(E70))=0</formula>
    </cfRule>
  </conditionalFormatting>
  <conditionalFormatting sqref="H70">
    <cfRule type="containsBlanks" dxfId="272" priority="40" stopIfTrue="1">
      <formula>LEN(TRIM(H70))=0</formula>
    </cfRule>
  </conditionalFormatting>
  <conditionalFormatting sqref="G70">
    <cfRule type="containsBlanks" dxfId="271" priority="41" stopIfTrue="1">
      <formula>LEN(TRIM(G70))=0</formula>
    </cfRule>
  </conditionalFormatting>
  <conditionalFormatting sqref="B70">
    <cfRule type="containsBlanks" dxfId="270" priority="42" stopIfTrue="1">
      <formula>LEN(TRIM(B70))=0</formula>
    </cfRule>
  </conditionalFormatting>
  <conditionalFormatting sqref="L104 P104">
    <cfRule type="containsBlanks" dxfId="269" priority="43" stopIfTrue="1">
      <formula>LEN(TRIM(L104))=0</formula>
    </cfRule>
  </conditionalFormatting>
  <conditionalFormatting sqref="B104">
    <cfRule type="containsBlanks" dxfId="268" priority="44" stopIfTrue="1">
      <formula>LEN(TRIM(B104))=0</formula>
    </cfRule>
  </conditionalFormatting>
  <conditionalFormatting sqref="L103 P103">
    <cfRule type="containsBlanks" dxfId="267" priority="45" stopIfTrue="1">
      <formula>LEN(TRIM(L103))=0</formula>
    </cfRule>
  </conditionalFormatting>
  <conditionalFormatting sqref="B103">
    <cfRule type="containsBlanks" dxfId="266" priority="46" stopIfTrue="1">
      <formula>LEN(TRIM(B103))=0</formula>
    </cfRule>
  </conditionalFormatting>
  <conditionalFormatting sqref="L102 P102">
    <cfRule type="containsBlanks" dxfId="265" priority="47" stopIfTrue="1">
      <formula>LEN(TRIM(L102))=0</formula>
    </cfRule>
  </conditionalFormatting>
  <conditionalFormatting sqref="B102">
    <cfRule type="containsBlanks" dxfId="264" priority="48" stopIfTrue="1">
      <formula>LEN(TRIM(B102))=0</formula>
    </cfRule>
  </conditionalFormatting>
  <conditionalFormatting sqref="B20">
    <cfRule type="containsBlanks" dxfId="263" priority="49">
      <formula>LEN(TRIM(B20))=0</formula>
    </cfRule>
  </conditionalFormatting>
  <conditionalFormatting sqref="E20:P20">
    <cfRule type="containsBlanks" dxfId="262" priority="50">
      <formula>LEN(TRIM(E20))=0</formula>
    </cfRule>
  </conditionalFormatting>
  <conditionalFormatting sqref="B21:B25 B29">
    <cfRule type="containsBlanks" dxfId="261" priority="51">
      <formula>LEN(TRIM(B21))=0</formula>
    </cfRule>
  </conditionalFormatting>
  <conditionalFormatting sqref="B26">
    <cfRule type="containsBlanks" dxfId="260" priority="52">
      <formula>LEN(TRIM(B26))=0</formula>
    </cfRule>
  </conditionalFormatting>
  <conditionalFormatting sqref="B28">
    <cfRule type="containsBlanks" dxfId="259" priority="53">
      <formula>LEN(TRIM(B28))=0</formula>
    </cfRule>
  </conditionalFormatting>
  <conditionalFormatting sqref="B27">
    <cfRule type="containsBlanks" dxfId="258" priority="54">
      <formula>LEN(TRIM(B27))=0</formula>
    </cfRule>
  </conditionalFormatting>
  <conditionalFormatting sqref="E21:P29">
    <cfRule type="containsBlanks" dxfId="257" priority="55">
      <formula>LEN(TRIM(E21))=0</formula>
    </cfRule>
  </conditionalFormatting>
  <conditionalFormatting sqref="D20">
    <cfRule type="containsBlanks" dxfId="256" priority="56">
      <formula>LEN(TRIM(D20))=0</formula>
    </cfRule>
  </conditionalFormatting>
  <conditionalFormatting sqref="D21:D25 D29">
    <cfRule type="containsBlanks" dxfId="255" priority="57">
      <formula>LEN(TRIM(D21))=0</formula>
    </cfRule>
  </conditionalFormatting>
  <conditionalFormatting sqref="D26">
    <cfRule type="containsBlanks" dxfId="254" priority="58">
      <formula>LEN(TRIM(D26))=0</formula>
    </cfRule>
  </conditionalFormatting>
  <conditionalFormatting sqref="D27">
    <cfRule type="containsBlanks" dxfId="253" priority="59">
      <formula>LEN(TRIM(D27))=0</formula>
    </cfRule>
  </conditionalFormatting>
  <conditionalFormatting sqref="D28">
    <cfRule type="containsBlanks" dxfId="252" priority="60">
      <formula>LEN(TRIM(D28))=0</formula>
    </cfRule>
  </conditionalFormatting>
  <conditionalFormatting sqref="C20">
    <cfRule type="containsBlanks" dxfId="251" priority="61">
      <formula>LEN(TRIM(C20))=0</formula>
    </cfRule>
  </conditionalFormatting>
  <conditionalFormatting sqref="C21:C25 C29">
    <cfRule type="containsBlanks" dxfId="250" priority="62">
      <formula>LEN(TRIM(C21))=0</formula>
    </cfRule>
  </conditionalFormatting>
  <conditionalFormatting sqref="C26">
    <cfRule type="containsBlanks" dxfId="249" priority="63">
      <formula>LEN(TRIM(C26))=0</formula>
    </cfRule>
  </conditionalFormatting>
  <conditionalFormatting sqref="C27">
    <cfRule type="containsBlanks" dxfId="248" priority="64">
      <formula>LEN(TRIM(C27))=0</formula>
    </cfRule>
  </conditionalFormatting>
  <conditionalFormatting sqref="C28">
    <cfRule type="containsBlanks" dxfId="247" priority="65">
      <formula>LEN(TRIM(C28))=0</formula>
    </cfRule>
  </conditionalFormatting>
  <conditionalFormatting sqref="B51">
    <cfRule type="containsBlanks" dxfId="246" priority="66">
      <formula>LEN(TRIM(B51))=0</formula>
    </cfRule>
  </conditionalFormatting>
  <conditionalFormatting sqref="E51:P51">
    <cfRule type="containsBlanks" dxfId="245" priority="67">
      <formula>LEN(TRIM(E51))=0</formula>
    </cfRule>
  </conditionalFormatting>
  <conditionalFormatting sqref="B52:B56 B60">
    <cfRule type="containsBlanks" dxfId="244" priority="68">
      <formula>LEN(TRIM(B52))=0</formula>
    </cfRule>
  </conditionalFormatting>
  <conditionalFormatting sqref="B57">
    <cfRule type="containsBlanks" dxfId="243" priority="69">
      <formula>LEN(TRIM(B57))=0</formula>
    </cfRule>
  </conditionalFormatting>
  <conditionalFormatting sqref="B59">
    <cfRule type="containsBlanks" dxfId="242" priority="70">
      <formula>LEN(TRIM(B59))=0</formula>
    </cfRule>
  </conditionalFormatting>
  <conditionalFormatting sqref="B58">
    <cfRule type="containsBlanks" dxfId="241" priority="71">
      <formula>LEN(TRIM(B58))=0</formula>
    </cfRule>
  </conditionalFormatting>
  <conditionalFormatting sqref="E52:P60">
    <cfRule type="containsBlanks" dxfId="240" priority="72">
      <formula>LEN(TRIM(E52))=0</formula>
    </cfRule>
  </conditionalFormatting>
  <conditionalFormatting sqref="D51">
    <cfRule type="containsBlanks" dxfId="239" priority="73">
      <formula>LEN(TRIM(D51))=0</formula>
    </cfRule>
  </conditionalFormatting>
  <conditionalFormatting sqref="D52:D56 D60">
    <cfRule type="containsBlanks" dxfId="238" priority="74">
      <formula>LEN(TRIM(D52))=0</formula>
    </cfRule>
  </conditionalFormatting>
  <conditionalFormatting sqref="D57">
    <cfRule type="containsBlanks" dxfId="237" priority="75">
      <formula>LEN(TRIM(D57))=0</formula>
    </cfRule>
  </conditionalFormatting>
  <conditionalFormatting sqref="D58">
    <cfRule type="containsBlanks" dxfId="236" priority="76">
      <formula>LEN(TRIM(D58))=0</formula>
    </cfRule>
  </conditionalFormatting>
  <conditionalFormatting sqref="D59">
    <cfRule type="containsBlanks" dxfId="235" priority="77">
      <formula>LEN(TRIM(D59))=0</formula>
    </cfRule>
  </conditionalFormatting>
  <conditionalFormatting sqref="C51">
    <cfRule type="containsBlanks" dxfId="234" priority="78">
      <formula>LEN(TRIM(C51))=0</formula>
    </cfRule>
  </conditionalFormatting>
  <conditionalFormatting sqref="C52:C56 C60">
    <cfRule type="containsBlanks" dxfId="233" priority="79">
      <formula>LEN(TRIM(C52))=0</formula>
    </cfRule>
  </conditionalFormatting>
  <conditionalFormatting sqref="C57">
    <cfRule type="containsBlanks" dxfId="232" priority="80">
      <formula>LEN(TRIM(C57))=0</formula>
    </cfRule>
  </conditionalFormatting>
  <conditionalFormatting sqref="C58">
    <cfRule type="containsBlanks" dxfId="231" priority="81">
      <formula>LEN(TRIM(C58))=0</formula>
    </cfRule>
  </conditionalFormatting>
  <conditionalFormatting sqref="C59">
    <cfRule type="containsBlanks" dxfId="230" priority="82">
      <formula>LEN(TRIM(C59))=0</formula>
    </cfRule>
  </conditionalFormatting>
  <conditionalFormatting sqref="B82">
    <cfRule type="containsBlanks" dxfId="229" priority="83">
      <formula>LEN(TRIM(B82))=0</formula>
    </cfRule>
  </conditionalFormatting>
  <conditionalFormatting sqref="E82:P82">
    <cfRule type="containsBlanks" dxfId="228" priority="84">
      <formula>LEN(TRIM(E82))=0</formula>
    </cfRule>
  </conditionalFormatting>
  <conditionalFormatting sqref="B83:B87 B91">
    <cfRule type="containsBlanks" dxfId="227" priority="85">
      <formula>LEN(TRIM(B83))=0</formula>
    </cfRule>
  </conditionalFormatting>
  <conditionalFormatting sqref="B88">
    <cfRule type="containsBlanks" dxfId="226" priority="86">
      <formula>LEN(TRIM(B88))=0</formula>
    </cfRule>
  </conditionalFormatting>
  <conditionalFormatting sqref="B90">
    <cfRule type="containsBlanks" dxfId="225" priority="87">
      <formula>LEN(TRIM(B90))=0</formula>
    </cfRule>
  </conditionalFormatting>
  <conditionalFormatting sqref="B89">
    <cfRule type="containsBlanks" dxfId="224" priority="88">
      <formula>LEN(TRIM(B89))=0</formula>
    </cfRule>
  </conditionalFormatting>
  <conditionalFormatting sqref="E83:P91">
    <cfRule type="containsBlanks" dxfId="223" priority="89">
      <formula>LEN(TRIM(E83))=0</formula>
    </cfRule>
  </conditionalFormatting>
  <conditionalFormatting sqref="D82">
    <cfRule type="containsBlanks" dxfId="222" priority="90">
      <formula>LEN(TRIM(D82))=0</formula>
    </cfRule>
  </conditionalFormatting>
  <conditionalFormatting sqref="D83:D87 D91">
    <cfRule type="containsBlanks" dxfId="221" priority="91">
      <formula>LEN(TRIM(D83))=0</formula>
    </cfRule>
  </conditionalFormatting>
  <conditionalFormatting sqref="D88">
    <cfRule type="containsBlanks" dxfId="220" priority="92">
      <formula>LEN(TRIM(D88))=0</formula>
    </cfRule>
  </conditionalFormatting>
  <conditionalFormatting sqref="D89">
    <cfRule type="containsBlanks" dxfId="219" priority="93">
      <formula>LEN(TRIM(D89))=0</formula>
    </cfRule>
  </conditionalFormatting>
  <conditionalFormatting sqref="D90">
    <cfRule type="containsBlanks" dxfId="218" priority="94">
      <formula>LEN(TRIM(D90))=0</formula>
    </cfRule>
  </conditionalFormatting>
  <conditionalFormatting sqref="C82">
    <cfRule type="containsBlanks" dxfId="217" priority="95">
      <formula>LEN(TRIM(C82))=0</formula>
    </cfRule>
  </conditionalFormatting>
  <conditionalFormatting sqref="C83:C87 C91">
    <cfRule type="containsBlanks" dxfId="216" priority="96">
      <formula>LEN(TRIM(C83))=0</formula>
    </cfRule>
  </conditionalFormatting>
  <conditionalFormatting sqref="C88">
    <cfRule type="containsBlanks" dxfId="215" priority="97">
      <formula>LEN(TRIM(C88))=0</formula>
    </cfRule>
  </conditionalFormatting>
  <conditionalFormatting sqref="C89">
    <cfRule type="containsBlanks" dxfId="214" priority="98">
      <formula>LEN(TRIM(C89))=0</formula>
    </cfRule>
  </conditionalFormatting>
  <conditionalFormatting sqref="C90">
    <cfRule type="containsBlanks" dxfId="213" priority="99">
      <formula>LEN(TRIM(C90))=0</formula>
    </cfRule>
  </conditionalFormatting>
  <hyperlinks>
    <hyperlink ref="D19" location="تكلفة البضاعة المباعة!A1" display="تكلفة البضاعة المباعة" xr:uid="{00000000-0004-0000-0200-000000000000}"/>
    <hyperlink ref="H74" location="تكلفة البضاعة المباعة!A1" display=" COGS Per Unit " xr:uid="{00000000-0004-0000-0200-000001000000}"/>
  </hyperlinks>
  <pageMargins left="0.7" right="0.7" top="0.75" bottom="0.75" header="0" footer="0"/>
  <pageSetup paperSize="9" orientation="portrait"/>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Z1000"/>
  <sheetViews>
    <sheetView workbookViewId="0"/>
  </sheetViews>
  <sheetFormatPr defaultColWidth="12.59765625" defaultRowHeight="15" customHeight="1"/>
  <cols>
    <col min="1" max="1" width="6.19921875" customWidth="1"/>
    <col min="2" max="2" width="12.19921875" customWidth="1"/>
    <col min="3" max="3" width="7.59765625" customWidth="1"/>
    <col min="4" max="4" width="8.19921875" customWidth="1"/>
    <col min="5" max="10" width="8.8984375" customWidth="1"/>
    <col min="11" max="11" width="9.59765625" customWidth="1"/>
    <col min="12" max="16" width="8.8984375" customWidth="1"/>
    <col min="17" max="17" width="16.69921875" customWidth="1"/>
    <col min="18" max="26" width="8" customWidth="1"/>
  </cols>
  <sheetData>
    <row r="1" spans="1:26" ht="12.75" customHeight="1">
      <c r="A1" s="44"/>
      <c r="B1" s="44"/>
      <c r="C1" s="44"/>
      <c r="D1" s="44"/>
      <c r="E1" s="44"/>
      <c r="F1" s="44"/>
      <c r="G1" s="44"/>
      <c r="H1" s="44"/>
      <c r="I1" s="44"/>
      <c r="J1" s="44"/>
      <c r="K1" s="44"/>
      <c r="L1" s="44"/>
      <c r="M1" s="44"/>
      <c r="N1" s="44"/>
      <c r="O1" s="44"/>
      <c r="P1" s="44"/>
      <c r="Q1" s="44"/>
      <c r="R1" s="44"/>
      <c r="S1" s="44"/>
      <c r="T1" s="44"/>
      <c r="U1" s="44"/>
      <c r="V1" s="44"/>
      <c r="W1" s="44"/>
      <c r="X1" s="44"/>
      <c r="Y1" s="44"/>
      <c r="Z1" s="44"/>
    </row>
    <row r="2" spans="1:26" ht="12.75" customHeight="1">
      <c r="A2" s="44"/>
      <c r="B2" s="44"/>
      <c r="C2" s="44"/>
      <c r="D2" s="44"/>
      <c r="E2" s="44"/>
      <c r="F2" s="44"/>
      <c r="G2" s="44"/>
      <c r="H2" s="44"/>
      <c r="I2" s="44"/>
      <c r="J2" s="44"/>
      <c r="K2" s="44"/>
      <c r="L2" s="44"/>
      <c r="M2" s="44"/>
      <c r="N2" s="44"/>
      <c r="O2" s="44"/>
      <c r="P2" s="44"/>
      <c r="Q2" s="44"/>
      <c r="R2" s="44"/>
      <c r="S2" s="44"/>
      <c r="T2" s="44"/>
      <c r="U2" s="44"/>
      <c r="V2" s="44"/>
      <c r="W2" s="44"/>
      <c r="X2" s="44"/>
      <c r="Y2" s="44"/>
      <c r="Z2" s="44"/>
    </row>
    <row r="3" spans="1:26" ht="12.75" customHeight="1">
      <c r="A3" s="44"/>
      <c r="B3" s="44"/>
      <c r="C3" s="44"/>
      <c r="D3" s="44"/>
      <c r="E3" s="44"/>
      <c r="F3" s="44"/>
      <c r="G3" s="44"/>
      <c r="H3" s="44"/>
      <c r="I3" s="44"/>
      <c r="J3" s="44"/>
      <c r="K3" s="44"/>
      <c r="L3" s="44"/>
      <c r="M3" s="44"/>
      <c r="N3" s="44"/>
      <c r="O3" s="44"/>
      <c r="P3" s="44"/>
      <c r="Q3" s="44"/>
      <c r="R3" s="44"/>
      <c r="S3" s="44"/>
      <c r="T3" s="44"/>
      <c r="U3" s="44"/>
      <c r="V3" s="44"/>
      <c r="W3" s="44"/>
      <c r="X3" s="44"/>
      <c r="Y3" s="44"/>
      <c r="Z3" s="44"/>
    </row>
    <row r="4" spans="1:26" ht="12.75" customHeight="1">
      <c r="A4" s="44"/>
      <c r="B4" s="44"/>
      <c r="C4" s="44"/>
      <c r="D4" s="44"/>
      <c r="E4" s="44"/>
      <c r="F4" s="44"/>
      <c r="G4" s="44"/>
      <c r="H4" s="44"/>
      <c r="I4" s="44"/>
      <c r="J4" s="44"/>
      <c r="K4" s="45" t="s">
        <v>86</v>
      </c>
      <c r="L4" s="45" t="s">
        <v>87</v>
      </c>
      <c r="M4" s="44"/>
      <c r="N4" s="44"/>
      <c r="O4" s="44"/>
      <c r="P4" s="44"/>
      <c r="Q4" s="44"/>
      <c r="R4" s="44"/>
      <c r="S4" s="44"/>
      <c r="T4" s="44"/>
      <c r="U4" s="44"/>
      <c r="V4" s="44"/>
      <c r="W4" s="44"/>
      <c r="X4" s="44"/>
      <c r="Y4" s="44"/>
      <c r="Z4" s="44"/>
    </row>
    <row r="5" spans="1:26" ht="12.75" customHeight="1">
      <c r="A5" s="44"/>
      <c r="B5" s="44"/>
      <c r="C5" s="44"/>
      <c r="D5" s="44"/>
      <c r="E5" s="44"/>
      <c r="F5" s="44"/>
      <c r="G5" s="44"/>
      <c r="H5" s="44"/>
      <c r="I5" s="44"/>
      <c r="J5" s="45" t="s">
        <v>48</v>
      </c>
      <c r="K5" s="31">
        <f>(Q37)</f>
        <v>0</v>
      </c>
      <c r="L5" s="44">
        <f>SUM(E27:P27)/12</f>
        <v>0</v>
      </c>
      <c r="M5" s="44"/>
      <c r="N5" s="44"/>
      <c r="O5" s="44"/>
      <c r="P5" s="44"/>
      <c r="Q5" s="44"/>
      <c r="R5" s="44"/>
      <c r="S5" s="44"/>
      <c r="T5" s="44"/>
      <c r="U5" s="44"/>
      <c r="V5" s="44"/>
      <c r="W5" s="44"/>
      <c r="X5" s="44"/>
      <c r="Y5" s="44"/>
      <c r="Z5" s="44"/>
    </row>
    <row r="6" spans="1:26" ht="12.75" customHeight="1">
      <c r="A6" s="44"/>
      <c r="B6" s="44"/>
      <c r="C6" s="44"/>
      <c r="D6" s="44"/>
      <c r="E6" s="44"/>
      <c r="F6" s="44"/>
      <c r="G6" s="44"/>
      <c r="H6" s="44"/>
      <c r="I6" s="44"/>
      <c r="J6" s="45" t="s">
        <v>49</v>
      </c>
      <c r="K6" s="31">
        <f>(Q60)</f>
        <v>0</v>
      </c>
      <c r="L6" s="44">
        <f>SUM(E50:P50)/12</f>
        <v>0</v>
      </c>
      <c r="M6" s="44"/>
      <c r="N6" s="44"/>
      <c r="O6" s="44"/>
      <c r="P6" s="44"/>
      <c r="Q6" s="44"/>
      <c r="R6" s="44"/>
      <c r="S6" s="44"/>
      <c r="T6" s="44"/>
      <c r="U6" s="44"/>
      <c r="V6" s="44"/>
      <c r="W6" s="44"/>
      <c r="X6" s="44"/>
      <c r="Y6" s="44"/>
      <c r="Z6" s="44"/>
    </row>
    <row r="7" spans="1:26" ht="12.75" customHeight="1">
      <c r="A7" s="44"/>
      <c r="B7" s="44"/>
      <c r="C7" s="44"/>
      <c r="D7" s="44"/>
      <c r="E7" s="44"/>
      <c r="F7" s="44"/>
      <c r="G7" s="44"/>
      <c r="H7" s="44"/>
      <c r="I7" s="44"/>
      <c r="J7" s="45" t="s">
        <v>50</v>
      </c>
      <c r="K7" s="31">
        <f>(Q83)</f>
        <v>0</v>
      </c>
      <c r="L7" s="44">
        <f>SUM(E73:P73)/12</f>
        <v>0</v>
      </c>
      <c r="M7" s="44"/>
      <c r="N7" s="44"/>
      <c r="O7" s="44"/>
      <c r="P7" s="44"/>
      <c r="Q7" s="44"/>
      <c r="R7" s="44"/>
      <c r="S7" s="44"/>
      <c r="T7" s="44"/>
      <c r="U7" s="44"/>
      <c r="V7" s="44"/>
      <c r="W7" s="44"/>
      <c r="X7" s="44"/>
      <c r="Y7" s="44"/>
      <c r="Z7" s="44"/>
    </row>
    <row r="8" spans="1:26" ht="12.75" customHeight="1">
      <c r="A8" s="44"/>
      <c r="B8" s="44"/>
      <c r="C8" s="44"/>
      <c r="D8" s="44"/>
      <c r="E8" s="44"/>
      <c r="F8" s="44"/>
      <c r="G8" s="44"/>
      <c r="H8" s="44"/>
      <c r="I8" s="44"/>
      <c r="J8" s="44"/>
      <c r="K8" s="44"/>
      <c r="L8" s="44"/>
      <c r="M8" s="31"/>
      <c r="N8" s="44"/>
      <c r="O8" s="44"/>
      <c r="P8" s="44"/>
      <c r="Q8" s="44"/>
      <c r="R8" s="44"/>
      <c r="S8" s="44"/>
      <c r="T8" s="44"/>
      <c r="U8" s="44"/>
      <c r="V8" s="44"/>
      <c r="W8" s="44"/>
      <c r="X8" s="44"/>
      <c r="Y8" s="44"/>
      <c r="Z8" s="44"/>
    </row>
    <row r="9" spans="1:26" ht="12.75" customHeight="1">
      <c r="A9" s="44"/>
      <c r="B9" s="75"/>
      <c r="C9" s="242"/>
      <c r="D9" s="210"/>
      <c r="E9" s="210"/>
      <c r="F9" s="44"/>
      <c r="G9" s="44"/>
      <c r="H9" s="44"/>
      <c r="I9" s="44"/>
      <c r="J9" s="44"/>
      <c r="K9" s="44"/>
      <c r="L9" s="44"/>
      <c r="M9" s="44"/>
      <c r="N9" s="44"/>
      <c r="O9" s="44"/>
      <c r="P9" s="44"/>
      <c r="Q9" s="44"/>
      <c r="R9" s="44"/>
      <c r="S9" s="44"/>
      <c r="T9" s="44"/>
      <c r="U9" s="44"/>
      <c r="V9" s="44"/>
      <c r="W9" s="44"/>
      <c r="X9" s="44"/>
      <c r="Y9" s="44"/>
      <c r="Z9" s="44"/>
    </row>
    <row r="10" spans="1:26" ht="12.75" customHeight="1">
      <c r="A10" s="44"/>
      <c r="B10" s="75"/>
      <c r="C10" s="242"/>
      <c r="D10" s="210"/>
      <c r="E10" s="210"/>
      <c r="F10" s="44"/>
      <c r="G10" s="44"/>
      <c r="H10" s="44"/>
      <c r="I10" s="44"/>
      <c r="J10" s="44"/>
      <c r="K10" s="44"/>
      <c r="L10" s="44"/>
      <c r="M10" s="44"/>
      <c r="N10" s="44"/>
      <c r="O10" s="44"/>
      <c r="P10" s="44"/>
      <c r="Q10" s="44"/>
      <c r="R10" s="44"/>
      <c r="S10" s="44"/>
      <c r="T10" s="44"/>
      <c r="U10" s="44"/>
      <c r="V10" s="44"/>
      <c r="W10" s="44"/>
      <c r="X10" s="44"/>
      <c r="Y10" s="44"/>
      <c r="Z10" s="44"/>
    </row>
    <row r="11" spans="1:26" ht="12.75" customHeight="1">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row>
    <row r="12" spans="1:26" ht="12.75" customHeight="1">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spans="1:26" ht="12.75" customHeight="1">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spans="1:26" ht="12.75" customHeight="1">
      <c r="A14" s="44"/>
      <c r="B14" s="44"/>
      <c r="C14" s="44"/>
      <c r="D14" s="44"/>
      <c r="E14" s="44"/>
      <c r="F14" s="44"/>
      <c r="G14" s="44"/>
      <c r="H14" s="44"/>
      <c r="I14" s="44"/>
      <c r="J14" s="44"/>
      <c r="K14" s="44"/>
      <c r="L14" s="44"/>
      <c r="M14" s="44"/>
      <c r="N14" s="44"/>
      <c r="O14" s="44"/>
      <c r="P14" s="44"/>
      <c r="Q14" s="44"/>
      <c r="R14" s="44"/>
      <c r="S14" s="44"/>
      <c r="T14" s="44"/>
      <c r="U14" s="44"/>
      <c r="V14" s="44"/>
      <c r="W14" s="44"/>
      <c r="X14" s="44"/>
      <c r="Y14" s="44"/>
      <c r="Z14" s="44"/>
    </row>
    <row r="15" spans="1:26" ht="12.75" customHeight="1">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row>
    <row r="16" spans="1:26" ht="12.75" customHeight="1">
      <c r="A16" s="44"/>
      <c r="B16" s="44"/>
      <c r="C16" s="44"/>
      <c r="D16" s="44"/>
      <c r="E16" s="44"/>
      <c r="F16" s="44"/>
      <c r="G16" s="44"/>
      <c r="H16" s="44"/>
      <c r="I16" s="44"/>
      <c r="J16" s="44"/>
      <c r="K16" s="44"/>
      <c r="L16" s="44"/>
      <c r="M16" s="44"/>
      <c r="N16" s="44"/>
      <c r="O16" s="44"/>
      <c r="P16" s="44"/>
      <c r="Q16" s="44"/>
      <c r="R16" s="44"/>
      <c r="S16" s="44"/>
      <c r="T16" s="44"/>
      <c r="U16" s="44"/>
      <c r="V16" s="44"/>
      <c r="W16" s="44"/>
      <c r="X16" s="44"/>
      <c r="Y16" s="44"/>
      <c r="Z16" s="44"/>
    </row>
    <row r="17" spans="1:26" ht="12.75"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row>
    <row r="18" spans="1:26" ht="16.5" customHeight="1">
      <c r="A18" s="44"/>
      <c r="B18" s="76"/>
      <c r="C18" s="243" t="s">
        <v>51</v>
      </c>
      <c r="D18" s="244"/>
      <c r="E18" s="77" t="s">
        <v>52</v>
      </c>
      <c r="F18" s="77" t="s">
        <v>53</v>
      </c>
      <c r="G18" s="77" t="s">
        <v>54</v>
      </c>
      <c r="H18" s="77" t="s">
        <v>55</v>
      </c>
      <c r="I18" s="77" t="s">
        <v>56</v>
      </c>
      <c r="J18" s="77" t="s">
        <v>57</v>
      </c>
      <c r="K18" s="77" t="s">
        <v>58</v>
      </c>
      <c r="L18" s="77" t="s">
        <v>59</v>
      </c>
      <c r="M18" s="77" t="s">
        <v>60</v>
      </c>
      <c r="N18" s="77" t="s">
        <v>61</v>
      </c>
      <c r="O18" s="77" t="s">
        <v>62</v>
      </c>
      <c r="P18" s="77" t="s">
        <v>63</v>
      </c>
      <c r="Q18" s="44"/>
      <c r="R18" s="44"/>
      <c r="S18" s="44"/>
      <c r="T18" s="44"/>
      <c r="U18" s="44"/>
      <c r="V18" s="44"/>
      <c r="W18" s="44"/>
      <c r="X18" s="44"/>
      <c r="Y18" s="44"/>
      <c r="Z18" s="44"/>
    </row>
    <row r="19" spans="1:26" ht="12.75" customHeight="1">
      <c r="A19" s="44"/>
      <c r="B19" s="51" t="s">
        <v>88</v>
      </c>
      <c r="C19" s="52" t="s">
        <v>89</v>
      </c>
      <c r="D19" s="52" t="s">
        <v>90</v>
      </c>
      <c r="E19" s="231" t="s">
        <v>91</v>
      </c>
      <c r="F19" s="232"/>
      <c r="G19" s="232"/>
      <c r="H19" s="232"/>
      <c r="I19" s="232"/>
      <c r="J19" s="232"/>
      <c r="K19" s="232"/>
      <c r="L19" s="232"/>
      <c r="M19" s="232"/>
      <c r="N19" s="232"/>
      <c r="O19" s="232"/>
      <c r="P19" s="233"/>
      <c r="Q19" s="57"/>
      <c r="R19" s="44"/>
      <c r="S19" s="44"/>
      <c r="T19" s="44"/>
      <c r="U19" s="44"/>
      <c r="V19" s="44"/>
      <c r="W19" s="44"/>
      <c r="X19" s="44"/>
      <c r="Y19" s="44"/>
      <c r="Z19" s="44"/>
    </row>
    <row r="20" spans="1:26" ht="12.75" customHeight="1">
      <c r="A20" s="44"/>
      <c r="B20" s="54"/>
      <c r="C20" s="56"/>
      <c r="D20" s="55"/>
      <c r="E20" s="54"/>
      <c r="F20" s="54"/>
      <c r="G20" s="54"/>
      <c r="H20" s="54"/>
      <c r="I20" s="54"/>
      <c r="J20" s="54"/>
      <c r="K20" s="54"/>
      <c r="L20" s="54"/>
      <c r="M20" s="54"/>
      <c r="N20" s="54"/>
      <c r="O20" s="54"/>
      <c r="P20" s="54"/>
      <c r="Q20" s="57"/>
      <c r="R20" s="44"/>
      <c r="S20" s="44"/>
      <c r="T20" s="44"/>
      <c r="U20" s="44"/>
      <c r="V20" s="44"/>
      <c r="W20" s="44"/>
      <c r="X20" s="44"/>
      <c r="Y20" s="44"/>
      <c r="Z20" s="44"/>
    </row>
    <row r="21" spans="1:26" ht="12.75" customHeight="1">
      <c r="A21" s="44"/>
      <c r="B21" s="54"/>
      <c r="C21" s="56"/>
      <c r="D21" s="55"/>
      <c r="E21" s="54"/>
      <c r="F21" s="54"/>
      <c r="G21" s="54"/>
      <c r="H21" s="54"/>
      <c r="I21" s="54"/>
      <c r="J21" s="54"/>
      <c r="K21" s="54"/>
      <c r="L21" s="54"/>
      <c r="M21" s="54"/>
      <c r="N21" s="54"/>
      <c r="O21" s="54"/>
      <c r="P21" s="54"/>
      <c r="Q21" s="57"/>
      <c r="R21" s="44"/>
      <c r="S21" s="44"/>
      <c r="T21" s="44"/>
      <c r="U21" s="44"/>
      <c r="V21" s="44"/>
      <c r="W21" s="44"/>
      <c r="X21" s="44"/>
      <c r="Y21" s="44"/>
      <c r="Z21" s="44"/>
    </row>
    <row r="22" spans="1:26" ht="12.75" customHeight="1">
      <c r="A22" s="44"/>
      <c r="B22" s="54"/>
      <c r="C22" s="56"/>
      <c r="D22" s="55"/>
      <c r="E22" s="54"/>
      <c r="F22" s="54"/>
      <c r="G22" s="54"/>
      <c r="H22" s="54"/>
      <c r="I22" s="54"/>
      <c r="J22" s="54"/>
      <c r="K22" s="54"/>
      <c r="L22" s="54"/>
      <c r="M22" s="54"/>
      <c r="N22" s="54"/>
      <c r="O22" s="54"/>
      <c r="P22" s="54"/>
      <c r="Q22" s="57"/>
      <c r="R22" s="44"/>
      <c r="S22" s="44"/>
      <c r="T22" s="44"/>
      <c r="U22" s="44"/>
      <c r="V22" s="44"/>
      <c r="W22" s="44"/>
      <c r="X22" s="44"/>
      <c r="Y22" s="44"/>
      <c r="Z22" s="44"/>
    </row>
    <row r="23" spans="1:26" ht="12.75" customHeight="1">
      <c r="A23" s="44"/>
      <c r="B23" s="54"/>
      <c r="C23" s="56"/>
      <c r="D23" s="55"/>
      <c r="E23" s="54"/>
      <c r="F23" s="54"/>
      <c r="G23" s="54"/>
      <c r="H23" s="54"/>
      <c r="I23" s="54"/>
      <c r="J23" s="54"/>
      <c r="K23" s="54"/>
      <c r="L23" s="54"/>
      <c r="M23" s="54"/>
      <c r="N23" s="54"/>
      <c r="O23" s="54"/>
      <c r="P23" s="54"/>
      <c r="Q23" s="57"/>
      <c r="R23" s="44"/>
      <c r="S23" s="44"/>
      <c r="T23" s="44"/>
      <c r="U23" s="44"/>
      <c r="V23" s="44"/>
      <c r="W23" s="44"/>
      <c r="X23" s="44"/>
      <c r="Y23" s="44"/>
      <c r="Z23" s="44"/>
    </row>
    <row r="24" spans="1:26" ht="12.75" customHeight="1">
      <c r="A24" s="44"/>
      <c r="B24" s="54"/>
      <c r="C24" s="56"/>
      <c r="D24" s="58"/>
      <c r="E24" s="54"/>
      <c r="F24" s="54"/>
      <c r="G24" s="54"/>
      <c r="H24" s="54"/>
      <c r="I24" s="54"/>
      <c r="J24" s="54"/>
      <c r="K24" s="54"/>
      <c r="L24" s="54"/>
      <c r="M24" s="54"/>
      <c r="N24" s="54"/>
      <c r="O24" s="54"/>
      <c r="P24" s="54"/>
      <c r="Q24" s="57"/>
      <c r="R24" s="44"/>
      <c r="S24" s="44"/>
      <c r="T24" s="44"/>
      <c r="U24" s="44"/>
      <c r="V24" s="44"/>
      <c r="W24" s="44"/>
      <c r="X24" s="44"/>
      <c r="Y24" s="44"/>
      <c r="Z24" s="44"/>
    </row>
    <row r="25" spans="1:26" ht="12.75" customHeight="1">
      <c r="A25" s="44"/>
      <c r="B25" s="54"/>
      <c r="C25" s="56"/>
      <c r="D25" s="58"/>
      <c r="E25" s="54"/>
      <c r="F25" s="54"/>
      <c r="G25" s="54"/>
      <c r="H25" s="54"/>
      <c r="I25" s="54"/>
      <c r="J25" s="54"/>
      <c r="K25" s="54"/>
      <c r="L25" s="54"/>
      <c r="M25" s="54"/>
      <c r="N25" s="54"/>
      <c r="O25" s="54"/>
      <c r="P25" s="54"/>
      <c r="Q25" s="57"/>
      <c r="R25" s="44"/>
      <c r="S25" s="44"/>
      <c r="T25" s="44"/>
      <c r="U25" s="44"/>
      <c r="V25" s="44"/>
      <c r="W25" s="44"/>
      <c r="X25" s="44"/>
      <c r="Y25" s="44"/>
      <c r="Z25" s="44"/>
    </row>
    <row r="26" spans="1:26" ht="12.75" customHeight="1">
      <c r="A26" s="44"/>
      <c r="B26" s="54"/>
      <c r="C26" s="56"/>
      <c r="D26" s="58"/>
      <c r="E26" s="54"/>
      <c r="F26" s="54"/>
      <c r="G26" s="54"/>
      <c r="H26" s="54"/>
      <c r="I26" s="54"/>
      <c r="J26" s="54"/>
      <c r="K26" s="54"/>
      <c r="L26" s="54"/>
      <c r="M26" s="54"/>
      <c r="N26" s="54"/>
      <c r="O26" s="54"/>
      <c r="P26" s="54"/>
      <c r="Q26" s="57"/>
      <c r="R26" s="44"/>
      <c r="S26" s="44"/>
      <c r="T26" s="44"/>
      <c r="U26" s="44"/>
      <c r="V26" s="44"/>
      <c r="W26" s="44"/>
      <c r="X26" s="44"/>
      <c r="Y26" s="44"/>
      <c r="Z26" s="44"/>
    </row>
    <row r="27" spans="1:26" ht="12.75" customHeight="1">
      <c r="A27" s="44"/>
      <c r="B27" s="234" t="s">
        <v>87</v>
      </c>
      <c r="C27" s="235"/>
      <c r="D27" s="235"/>
      <c r="E27" s="44">
        <f t="shared" ref="E27:P27" si="0">SUM(E20:E26)</f>
        <v>0</v>
      </c>
      <c r="F27" s="44">
        <f t="shared" si="0"/>
        <v>0</v>
      </c>
      <c r="G27" s="44">
        <f t="shared" si="0"/>
        <v>0</v>
      </c>
      <c r="H27" s="44">
        <f t="shared" si="0"/>
        <v>0</v>
      </c>
      <c r="I27" s="44">
        <f t="shared" si="0"/>
        <v>0</v>
      </c>
      <c r="J27" s="44">
        <f t="shared" si="0"/>
        <v>0</v>
      </c>
      <c r="K27" s="44">
        <f t="shared" si="0"/>
        <v>0</v>
      </c>
      <c r="L27" s="44">
        <f t="shared" si="0"/>
        <v>0</v>
      </c>
      <c r="M27" s="44">
        <f t="shared" si="0"/>
        <v>0</v>
      </c>
      <c r="N27" s="44">
        <f t="shared" si="0"/>
        <v>0</v>
      </c>
      <c r="O27" s="44">
        <f t="shared" si="0"/>
        <v>0</v>
      </c>
      <c r="P27" s="44">
        <f t="shared" si="0"/>
        <v>0</v>
      </c>
      <c r="Q27" s="57"/>
      <c r="R27" s="44"/>
      <c r="S27" s="44"/>
      <c r="T27" s="44"/>
      <c r="U27" s="44"/>
      <c r="V27" s="44"/>
      <c r="W27" s="44"/>
      <c r="X27" s="44"/>
      <c r="Y27" s="44"/>
      <c r="Z27" s="44"/>
    </row>
    <row r="28" spans="1:26" ht="12.75" customHeight="1">
      <c r="A28" s="44"/>
      <c r="B28" s="57"/>
      <c r="C28" s="57"/>
      <c r="D28" s="57"/>
      <c r="E28" s="44"/>
      <c r="F28" s="44"/>
      <c r="G28" s="44"/>
      <c r="H28" s="44"/>
      <c r="I28" s="44"/>
      <c r="J28" s="44"/>
      <c r="K28" s="44"/>
      <c r="L28" s="44"/>
      <c r="M28" s="44"/>
      <c r="N28" s="44"/>
      <c r="O28" s="44"/>
      <c r="P28" s="44"/>
      <c r="Q28" s="44"/>
      <c r="R28" s="44"/>
      <c r="S28" s="44"/>
      <c r="T28" s="44"/>
      <c r="U28" s="44"/>
      <c r="V28" s="44"/>
      <c r="W28" s="44"/>
      <c r="X28" s="44"/>
      <c r="Y28" s="44"/>
      <c r="Z28" s="44"/>
    </row>
    <row r="29" spans="1:26" ht="12.75" customHeight="1">
      <c r="A29" s="44"/>
      <c r="B29" s="57"/>
      <c r="C29" s="44"/>
      <c r="D29" s="44"/>
      <c r="E29" s="77" t="s">
        <v>52</v>
      </c>
      <c r="F29" s="77" t="s">
        <v>53</v>
      </c>
      <c r="G29" s="77" t="s">
        <v>54</v>
      </c>
      <c r="H29" s="77" t="s">
        <v>55</v>
      </c>
      <c r="I29" s="77" t="s">
        <v>56</v>
      </c>
      <c r="J29" s="77" t="s">
        <v>57</v>
      </c>
      <c r="K29" s="77" t="s">
        <v>58</v>
      </c>
      <c r="L29" s="77" t="s">
        <v>59</v>
      </c>
      <c r="M29" s="77" t="s">
        <v>60</v>
      </c>
      <c r="N29" s="77" t="s">
        <v>61</v>
      </c>
      <c r="O29" s="77" t="s">
        <v>62</v>
      </c>
      <c r="P29" s="77" t="s">
        <v>63</v>
      </c>
      <c r="Q29" s="78" t="s">
        <v>92</v>
      </c>
      <c r="R29" s="44"/>
      <c r="S29" s="44"/>
      <c r="T29" s="44"/>
      <c r="U29" s="44"/>
      <c r="V29" s="44"/>
      <c r="W29" s="44"/>
      <c r="X29" s="44"/>
      <c r="Y29" s="44"/>
      <c r="Z29" s="44"/>
    </row>
    <row r="30" spans="1:26" ht="12.75" customHeight="1">
      <c r="A30" s="44"/>
      <c r="B30" s="245" t="str">
        <f>(B19)</f>
        <v>نوع الوظيفة</v>
      </c>
      <c r="C30" s="232"/>
      <c r="D30" s="233"/>
      <c r="E30" s="237" t="s">
        <v>93</v>
      </c>
      <c r="F30" s="232"/>
      <c r="G30" s="232"/>
      <c r="H30" s="232"/>
      <c r="I30" s="232"/>
      <c r="J30" s="232"/>
      <c r="K30" s="232"/>
      <c r="L30" s="232"/>
      <c r="M30" s="232"/>
      <c r="N30" s="232"/>
      <c r="O30" s="232"/>
      <c r="P30" s="233"/>
      <c r="Q30" s="31">
        <f t="shared" ref="Q30:Q37" si="1">SUM(E31:P31)</f>
        <v>0</v>
      </c>
      <c r="R30" s="44"/>
      <c r="S30" s="44"/>
      <c r="T30" s="44"/>
      <c r="U30" s="44"/>
      <c r="V30" s="44"/>
      <c r="W30" s="44"/>
      <c r="X30" s="44"/>
      <c r="Y30" s="44"/>
      <c r="Z30" s="44"/>
    </row>
    <row r="31" spans="1:26" ht="12.75" customHeight="1">
      <c r="A31" s="44"/>
      <c r="B31" s="227">
        <f t="shared" ref="B31:B37" si="2">B20</f>
        <v>0</v>
      </c>
      <c r="C31" s="223"/>
      <c r="D31" s="224"/>
      <c r="E31" s="63">
        <f t="shared" ref="E31:E37" si="3">(C20+D20)*E20</f>
        <v>0</v>
      </c>
      <c r="F31" s="63">
        <f t="shared" ref="F31:F37" si="4">(C20+D20)*(F20)</f>
        <v>0</v>
      </c>
      <c r="G31" s="63">
        <f t="shared" ref="G31:G37" si="5">(C20+D20)*(G20)</f>
        <v>0</v>
      </c>
      <c r="H31" s="63">
        <f t="shared" ref="H31:H37" si="6">(C20+D20)*H20</f>
        <v>0</v>
      </c>
      <c r="I31" s="63">
        <f t="shared" ref="I31:I37" si="7">(C20+D20)*I20</f>
        <v>0</v>
      </c>
      <c r="J31" s="63">
        <f t="shared" ref="J31:J37" si="8">(C20+D20)*J20</f>
        <v>0</v>
      </c>
      <c r="K31" s="63">
        <f t="shared" ref="K31:K37" si="9">(C20+D20)*K20</f>
        <v>0</v>
      </c>
      <c r="L31" s="63">
        <f t="shared" ref="L31:L37" si="10">(C20+D20)*L20</f>
        <v>0</v>
      </c>
      <c r="M31" s="63">
        <f t="shared" ref="M31:M37" si="11">(C20+D20)*M20</f>
        <v>0</v>
      </c>
      <c r="N31" s="63">
        <f t="shared" ref="N31:N37" si="12">(C20+D20)*N20</f>
        <v>0</v>
      </c>
      <c r="O31" s="63">
        <f t="shared" ref="O31:O37" si="13">(C20+D20)*O20</f>
        <v>0</v>
      </c>
      <c r="P31" s="63">
        <f t="shared" ref="P31:P37" si="14">(C20+D20)*P20</f>
        <v>0</v>
      </c>
      <c r="Q31" s="31">
        <f t="shared" si="1"/>
        <v>0</v>
      </c>
      <c r="R31" s="44"/>
      <c r="S31" s="44"/>
      <c r="T31" s="44"/>
      <c r="U31" s="44"/>
      <c r="V31" s="44"/>
      <c r="W31" s="44"/>
      <c r="X31" s="44"/>
      <c r="Y31" s="44"/>
      <c r="Z31" s="44"/>
    </row>
    <row r="32" spans="1:26" ht="12.75" customHeight="1">
      <c r="A32" s="44"/>
      <c r="B32" s="227">
        <f t="shared" si="2"/>
        <v>0</v>
      </c>
      <c r="C32" s="223"/>
      <c r="D32" s="224"/>
      <c r="E32" s="63">
        <f t="shared" si="3"/>
        <v>0</v>
      </c>
      <c r="F32" s="63">
        <f t="shared" si="4"/>
        <v>0</v>
      </c>
      <c r="G32" s="63">
        <f t="shared" si="5"/>
        <v>0</v>
      </c>
      <c r="H32" s="63">
        <f t="shared" si="6"/>
        <v>0</v>
      </c>
      <c r="I32" s="63">
        <f t="shared" si="7"/>
        <v>0</v>
      </c>
      <c r="J32" s="63">
        <f t="shared" si="8"/>
        <v>0</v>
      </c>
      <c r="K32" s="63">
        <f t="shared" si="9"/>
        <v>0</v>
      </c>
      <c r="L32" s="63">
        <f t="shared" si="10"/>
        <v>0</v>
      </c>
      <c r="M32" s="63">
        <f t="shared" si="11"/>
        <v>0</v>
      </c>
      <c r="N32" s="63">
        <f t="shared" si="12"/>
        <v>0</v>
      </c>
      <c r="O32" s="63">
        <f t="shared" si="13"/>
        <v>0</v>
      </c>
      <c r="P32" s="63">
        <f t="shared" si="14"/>
        <v>0</v>
      </c>
      <c r="Q32" s="31">
        <f t="shared" si="1"/>
        <v>0</v>
      </c>
      <c r="R32" s="44"/>
      <c r="S32" s="44"/>
      <c r="T32" s="44"/>
      <c r="U32" s="44"/>
      <c r="V32" s="44"/>
      <c r="W32" s="44"/>
      <c r="X32" s="44"/>
      <c r="Y32" s="44"/>
      <c r="Z32" s="44"/>
    </row>
    <row r="33" spans="1:26" ht="12.75" customHeight="1">
      <c r="A33" s="44"/>
      <c r="B33" s="227">
        <f t="shared" si="2"/>
        <v>0</v>
      </c>
      <c r="C33" s="223"/>
      <c r="D33" s="224"/>
      <c r="E33" s="63">
        <f t="shared" si="3"/>
        <v>0</v>
      </c>
      <c r="F33" s="63">
        <f t="shared" si="4"/>
        <v>0</v>
      </c>
      <c r="G33" s="63">
        <f t="shared" si="5"/>
        <v>0</v>
      </c>
      <c r="H33" s="63">
        <f t="shared" si="6"/>
        <v>0</v>
      </c>
      <c r="I33" s="63">
        <f t="shared" si="7"/>
        <v>0</v>
      </c>
      <c r="J33" s="63">
        <f t="shared" si="8"/>
        <v>0</v>
      </c>
      <c r="K33" s="63">
        <f t="shared" si="9"/>
        <v>0</v>
      </c>
      <c r="L33" s="63">
        <f t="shared" si="10"/>
        <v>0</v>
      </c>
      <c r="M33" s="63">
        <f t="shared" si="11"/>
        <v>0</v>
      </c>
      <c r="N33" s="63">
        <f t="shared" si="12"/>
        <v>0</v>
      </c>
      <c r="O33" s="63">
        <f t="shared" si="13"/>
        <v>0</v>
      </c>
      <c r="P33" s="63">
        <f t="shared" si="14"/>
        <v>0</v>
      </c>
      <c r="Q33" s="31">
        <f t="shared" si="1"/>
        <v>0</v>
      </c>
      <c r="R33" s="44"/>
      <c r="S33" s="44"/>
      <c r="T33" s="44"/>
      <c r="U33" s="44"/>
      <c r="V33" s="44"/>
      <c r="W33" s="44"/>
      <c r="X33" s="44"/>
      <c r="Y33" s="44"/>
      <c r="Z33" s="44"/>
    </row>
    <row r="34" spans="1:26" ht="12.75" customHeight="1">
      <c r="A34" s="44"/>
      <c r="B34" s="227">
        <f t="shared" si="2"/>
        <v>0</v>
      </c>
      <c r="C34" s="223"/>
      <c r="D34" s="224"/>
      <c r="E34" s="63">
        <f t="shared" si="3"/>
        <v>0</v>
      </c>
      <c r="F34" s="63">
        <f t="shared" si="4"/>
        <v>0</v>
      </c>
      <c r="G34" s="63">
        <f t="shared" si="5"/>
        <v>0</v>
      </c>
      <c r="H34" s="63">
        <f t="shared" si="6"/>
        <v>0</v>
      </c>
      <c r="I34" s="63">
        <f t="shared" si="7"/>
        <v>0</v>
      </c>
      <c r="J34" s="63">
        <f t="shared" si="8"/>
        <v>0</v>
      </c>
      <c r="K34" s="63">
        <f t="shared" si="9"/>
        <v>0</v>
      </c>
      <c r="L34" s="63">
        <f t="shared" si="10"/>
        <v>0</v>
      </c>
      <c r="M34" s="63">
        <f t="shared" si="11"/>
        <v>0</v>
      </c>
      <c r="N34" s="63">
        <f t="shared" si="12"/>
        <v>0</v>
      </c>
      <c r="O34" s="63">
        <f t="shared" si="13"/>
        <v>0</v>
      </c>
      <c r="P34" s="63">
        <f t="shared" si="14"/>
        <v>0</v>
      </c>
      <c r="Q34" s="31">
        <f t="shared" si="1"/>
        <v>0</v>
      </c>
      <c r="R34" s="44"/>
      <c r="S34" s="44"/>
      <c r="T34" s="44"/>
      <c r="U34" s="44"/>
      <c r="V34" s="44"/>
      <c r="W34" s="44"/>
      <c r="X34" s="44"/>
      <c r="Y34" s="44"/>
      <c r="Z34" s="44"/>
    </row>
    <row r="35" spans="1:26" ht="12.75" customHeight="1">
      <c r="A35" s="44"/>
      <c r="B35" s="227">
        <f t="shared" si="2"/>
        <v>0</v>
      </c>
      <c r="C35" s="223"/>
      <c r="D35" s="224"/>
      <c r="E35" s="63">
        <f t="shared" si="3"/>
        <v>0</v>
      </c>
      <c r="F35" s="63">
        <f t="shared" si="4"/>
        <v>0</v>
      </c>
      <c r="G35" s="63">
        <f t="shared" si="5"/>
        <v>0</v>
      </c>
      <c r="H35" s="63">
        <f t="shared" si="6"/>
        <v>0</v>
      </c>
      <c r="I35" s="63">
        <f t="shared" si="7"/>
        <v>0</v>
      </c>
      <c r="J35" s="63">
        <f t="shared" si="8"/>
        <v>0</v>
      </c>
      <c r="K35" s="63">
        <f t="shared" si="9"/>
        <v>0</v>
      </c>
      <c r="L35" s="63">
        <f t="shared" si="10"/>
        <v>0</v>
      </c>
      <c r="M35" s="63">
        <f t="shared" si="11"/>
        <v>0</v>
      </c>
      <c r="N35" s="63">
        <f t="shared" si="12"/>
        <v>0</v>
      </c>
      <c r="O35" s="63">
        <f t="shared" si="13"/>
        <v>0</v>
      </c>
      <c r="P35" s="63">
        <f t="shared" si="14"/>
        <v>0</v>
      </c>
      <c r="Q35" s="31">
        <f t="shared" si="1"/>
        <v>0</v>
      </c>
      <c r="R35" s="44"/>
      <c r="S35" s="44"/>
      <c r="T35" s="44"/>
      <c r="U35" s="44"/>
      <c r="V35" s="44"/>
      <c r="W35" s="44"/>
      <c r="X35" s="44"/>
      <c r="Y35" s="44"/>
      <c r="Z35" s="44"/>
    </row>
    <row r="36" spans="1:26" ht="12.75" customHeight="1">
      <c r="A36" s="44"/>
      <c r="B36" s="227">
        <f t="shared" si="2"/>
        <v>0</v>
      </c>
      <c r="C36" s="223"/>
      <c r="D36" s="224"/>
      <c r="E36" s="63">
        <f t="shared" si="3"/>
        <v>0</v>
      </c>
      <c r="F36" s="63">
        <f t="shared" si="4"/>
        <v>0</v>
      </c>
      <c r="G36" s="63">
        <f t="shared" si="5"/>
        <v>0</v>
      </c>
      <c r="H36" s="63">
        <f t="shared" si="6"/>
        <v>0</v>
      </c>
      <c r="I36" s="63">
        <f t="shared" si="7"/>
        <v>0</v>
      </c>
      <c r="J36" s="63">
        <f t="shared" si="8"/>
        <v>0</v>
      </c>
      <c r="K36" s="63">
        <f t="shared" si="9"/>
        <v>0</v>
      </c>
      <c r="L36" s="63">
        <f t="shared" si="10"/>
        <v>0</v>
      </c>
      <c r="M36" s="63">
        <f t="shared" si="11"/>
        <v>0</v>
      </c>
      <c r="N36" s="63">
        <f t="shared" si="12"/>
        <v>0</v>
      </c>
      <c r="O36" s="63">
        <f t="shared" si="13"/>
        <v>0</v>
      </c>
      <c r="P36" s="63">
        <f t="shared" si="14"/>
        <v>0</v>
      </c>
      <c r="Q36" s="31">
        <f t="shared" si="1"/>
        <v>0</v>
      </c>
      <c r="R36" s="44"/>
      <c r="S36" s="44"/>
      <c r="T36" s="44"/>
      <c r="U36" s="44"/>
      <c r="V36" s="44"/>
      <c r="W36" s="44"/>
      <c r="X36" s="44"/>
      <c r="Y36" s="44"/>
      <c r="Z36" s="44"/>
    </row>
    <row r="37" spans="1:26" ht="12.75" customHeight="1">
      <c r="A37" s="44"/>
      <c r="B37" s="227">
        <f t="shared" si="2"/>
        <v>0</v>
      </c>
      <c r="C37" s="223"/>
      <c r="D37" s="224"/>
      <c r="E37" s="63">
        <f t="shared" si="3"/>
        <v>0</v>
      </c>
      <c r="F37" s="63">
        <f t="shared" si="4"/>
        <v>0</v>
      </c>
      <c r="G37" s="63">
        <f t="shared" si="5"/>
        <v>0</v>
      </c>
      <c r="H37" s="63">
        <f t="shared" si="6"/>
        <v>0</v>
      </c>
      <c r="I37" s="63">
        <f t="shared" si="7"/>
        <v>0</v>
      </c>
      <c r="J37" s="63">
        <f t="shared" si="8"/>
        <v>0</v>
      </c>
      <c r="K37" s="63">
        <f t="shared" si="9"/>
        <v>0</v>
      </c>
      <c r="L37" s="63">
        <f t="shared" si="10"/>
        <v>0</v>
      </c>
      <c r="M37" s="63">
        <f t="shared" si="11"/>
        <v>0</v>
      </c>
      <c r="N37" s="63">
        <f t="shared" si="12"/>
        <v>0</v>
      </c>
      <c r="O37" s="63">
        <f t="shared" si="13"/>
        <v>0</v>
      </c>
      <c r="P37" s="63">
        <f t="shared" si="14"/>
        <v>0</v>
      </c>
      <c r="Q37" s="66">
        <f t="shared" si="1"/>
        <v>0</v>
      </c>
      <c r="R37" s="44"/>
      <c r="S37" s="44"/>
      <c r="T37" s="44"/>
      <c r="U37" s="44"/>
      <c r="V37" s="44"/>
      <c r="W37" s="44"/>
      <c r="X37" s="44"/>
      <c r="Y37" s="44"/>
      <c r="Z37" s="44"/>
    </row>
    <row r="38" spans="1:26" ht="12.75" customHeight="1">
      <c r="A38" s="44"/>
      <c r="B38" s="246" t="s">
        <v>94</v>
      </c>
      <c r="C38" s="247"/>
      <c r="D38" s="248"/>
      <c r="E38" s="66">
        <f t="shared" ref="E38:P38" si="15">SUM(E31:E37)</f>
        <v>0</v>
      </c>
      <c r="F38" s="66">
        <f t="shared" si="15"/>
        <v>0</v>
      </c>
      <c r="G38" s="66">
        <f t="shared" si="15"/>
        <v>0</v>
      </c>
      <c r="H38" s="66">
        <f t="shared" si="15"/>
        <v>0</v>
      </c>
      <c r="I38" s="66">
        <f t="shared" si="15"/>
        <v>0</v>
      </c>
      <c r="J38" s="66">
        <f t="shared" si="15"/>
        <v>0</v>
      </c>
      <c r="K38" s="66">
        <f t="shared" si="15"/>
        <v>0</v>
      </c>
      <c r="L38" s="66">
        <f t="shared" si="15"/>
        <v>0</v>
      </c>
      <c r="M38" s="66">
        <f t="shared" si="15"/>
        <v>0</v>
      </c>
      <c r="N38" s="66">
        <f t="shared" si="15"/>
        <v>0</v>
      </c>
      <c r="O38" s="66">
        <f t="shared" si="15"/>
        <v>0</v>
      </c>
      <c r="P38" s="66">
        <f t="shared" si="15"/>
        <v>0</v>
      </c>
      <c r="Q38" s="31"/>
      <c r="R38" s="44"/>
      <c r="S38" s="44"/>
      <c r="T38" s="44"/>
      <c r="U38" s="44"/>
      <c r="V38" s="44"/>
      <c r="W38" s="44"/>
      <c r="X38" s="44"/>
      <c r="Y38" s="44"/>
      <c r="Z38" s="44"/>
    </row>
    <row r="39" spans="1:26" ht="12.75" customHeight="1">
      <c r="A39" s="44"/>
      <c r="B39" s="57"/>
      <c r="C39" s="57"/>
      <c r="D39" s="57"/>
      <c r="E39" s="31"/>
      <c r="F39" s="31"/>
      <c r="G39" s="31"/>
      <c r="H39" s="31"/>
      <c r="I39" s="31"/>
      <c r="J39" s="31"/>
      <c r="K39" s="31"/>
      <c r="L39" s="31"/>
      <c r="M39" s="31"/>
      <c r="N39" s="31"/>
      <c r="O39" s="31"/>
      <c r="P39" s="31"/>
      <c r="Q39" s="44"/>
      <c r="R39" s="44"/>
      <c r="S39" s="44"/>
      <c r="T39" s="44"/>
      <c r="U39" s="44"/>
      <c r="V39" s="44"/>
      <c r="W39" s="44"/>
      <c r="X39" s="44"/>
      <c r="Y39" s="44"/>
      <c r="Z39" s="44"/>
    </row>
    <row r="40" spans="1:26" ht="12.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spans="1:26" ht="12.75" customHeight="1">
      <c r="A41" s="44"/>
      <c r="B41" s="238" t="s">
        <v>51</v>
      </c>
      <c r="C41" s="229"/>
      <c r="D41" s="230"/>
      <c r="E41" s="77" t="s">
        <v>52</v>
      </c>
      <c r="F41" s="77" t="s">
        <v>53</v>
      </c>
      <c r="G41" s="77" t="s">
        <v>54</v>
      </c>
      <c r="H41" s="77" t="s">
        <v>55</v>
      </c>
      <c r="I41" s="77" t="s">
        <v>56</v>
      </c>
      <c r="J41" s="77" t="s">
        <v>57</v>
      </c>
      <c r="K41" s="77" t="s">
        <v>58</v>
      </c>
      <c r="L41" s="77" t="s">
        <v>59</v>
      </c>
      <c r="M41" s="77" t="s">
        <v>60</v>
      </c>
      <c r="N41" s="77" t="s">
        <v>61</v>
      </c>
      <c r="O41" s="77" t="s">
        <v>62</v>
      </c>
      <c r="P41" s="77" t="s">
        <v>63</v>
      </c>
      <c r="Q41" s="57"/>
      <c r="R41" s="44"/>
      <c r="S41" s="44"/>
      <c r="T41" s="44"/>
      <c r="U41" s="44"/>
      <c r="V41" s="44"/>
      <c r="W41" s="44"/>
      <c r="X41" s="44"/>
      <c r="Y41" s="44"/>
      <c r="Z41" s="44"/>
    </row>
    <row r="42" spans="1:26" ht="12.75" customHeight="1">
      <c r="A42" s="44"/>
      <c r="B42" s="51" t="s">
        <v>88</v>
      </c>
      <c r="C42" s="52" t="s">
        <v>95</v>
      </c>
      <c r="D42" s="52" t="s">
        <v>90</v>
      </c>
      <c r="E42" s="231" t="s">
        <v>96</v>
      </c>
      <c r="F42" s="232"/>
      <c r="G42" s="232"/>
      <c r="H42" s="232"/>
      <c r="I42" s="232"/>
      <c r="J42" s="232"/>
      <c r="K42" s="232"/>
      <c r="L42" s="232"/>
      <c r="M42" s="232"/>
      <c r="N42" s="232"/>
      <c r="O42" s="232"/>
      <c r="P42" s="233"/>
      <c r="Q42" s="44"/>
      <c r="R42" s="44"/>
      <c r="S42" s="44"/>
      <c r="T42" s="44"/>
      <c r="U42" s="44"/>
      <c r="V42" s="44"/>
      <c r="W42" s="44"/>
      <c r="X42" s="44"/>
      <c r="Y42" s="44"/>
      <c r="Z42" s="44"/>
    </row>
    <row r="43" spans="1:26" ht="12.75" customHeight="1">
      <c r="A43" s="44"/>
      <c r="B43" s="54"/>
      <c r="C43" s="56"/>
      <c r="D43" s="55"/>
      <c r="E43" s="54"/>
      <c r="F43" s="54"/>
      <c r="G43" s="54"/>
      <c r="H43" s="54"/>
      <c r="I43" s="54"/>
      <c r="J43" s="54"/>
      <c r="K43" s="54"/>
      <c r="L43" s="54"/>
      <c r="M43" s="54"/>
      <c r="N43" s="54"/>
      <c r="O43" s="54"/>
      <c r="P43" s="54"/>
      <c r="Q43" s="44"/>
      <c r="R43" s="44"/>
      <c r="S43" s="44"/>
      <c r="T43" s="44"/>
      <c r="U43" s="44"/>
      <c r="V43" s="44"/>
      <c r="W43" s="44"/>
      <c r="X43" s="44"/>
      <c r="Y43" s="44"/>
      <c r="Z43" s="44"/>
    </row>
    <row r="44" spans="1:26" ht="12.75" customHeight="1">
      <c r="A44" s="44"/>
      <c r="B44" s="54"/>
      <c r="C44" s="56"/>
      <c r="D44" s="55"/>
      <c r="E44" s="54"/>
      <c r="F44" s="54"/>
      <c r="G44" s="54"/>
      <c r="H44" s="54"/>
      <c r="I44" s="54"/>
      <c r="J44" s="54"/>
      <c r="K44" s="54"/>
      <c r="L44" s="54"/>
      <c r="M44" s="54"/>
      <c r="N44" s="54"/>
      <c r="O44" s="54"/>
      <c r="P44" s="54"/>
      <c r="Q44" s="44"/>
      <c r="R44" s="44"/>
      <c r="S44" s="44"/>
      <c r="T44" s="44"/>
      <c r="U44" s="44"/>
      <c r="V44" s="44"/>
      <c r="W44" s="44"/>
      <c r="X44" s="44"/>
      <c r="Y44" s="44"/>
      <c r="Z44" s="44"/>
    </row>
    <row r="45" spans="1:26" ht="12.75" customHeight="1">
      <c r="A45" s="44"/>
      <c r="B45" s="54"/>
      <c r="C45" s="56"/>
      <c r="D45" s="55"/>
      <c r="E45" s="54"/>
      <c r="F45" s="54"/>
      <c r="G45" s="54"/>
      <c r="H45" s="54"/>
      <c r="I45" s="54"/>
      <c r="J45" s="54"/>
      <c r="K45" s="54"/>
      <c r="L45" s="54"/>
      <c r="M45" s="54"/>
      <c r="N45" s="54"/>
      <c r="O45" s="54"/>
      <c r="P45" s="54"/>
      <c r="Q45" s="44"/>
      <c r="R45" s="44"/>
      <c r="S45" s="44"/>
      <c r="T45" s="44"/>
      <c r="U45" s="44"/>
      <c r="V45" s="44"/>
      <c r="W45" s="44"/>
      <c r="X45" s="44"/>
      <c r="Y45" s="44"/>
      <c r="Z45" s="44"/>
    </row>
    <row r="46" spans="1:26" ht="12.75" customHeight="1">
      <c r="A46" s="44"/>
      <c r="B46" s="54"/>
      <c r="C46" s="56"/>
      <c r="D46" s="55"/>
      <c r="E46" s="54"/>
      <c r="F46" s="54"/>
      <c r="G46" s="54"/>
      <c r="H46" s="54"/>
      <c r="I46" s="54"/>
      <c r="J46" s="54"/>
      <c r="K46" s="54"/>
      <c r="L46" s="54"/>
      <c r="M46" s="54"/>
      <c r="N46" s="54"/>
      <c r="O46" s="54"/>
      <c r="P46" s="54"/>
      <c r="Q46" s="44"/>
      <c r="R46" s="44"/>
      <c r="S46" s="44"/>
      <c r="T46" s="44"/>
      <c r="U46" s="44"/>
      <c r="V46" s="44"/>
      <c r="W46" s="44"/>
      <c r="X46" s="44"/>
      <c r="Y46" s="44"/>
      <c r="Z46" s="44"/>
    </row>
    <row r="47" spans="1:26" ht="12.75" customHeight="1">
      <c r="A47" s="44"/>
      <c r="B47" s="54"/>
      <c r="C47" s="56"/>
      <c r="D47" s="58"/>
      <c r="E47" s="54"/>
      <c r="F47" s="54"/>
      <c r="G47" s="54"/>
      <c r="H47" s="54"/>
      <c r="I47" s="54"/>
      <c r="J47" s="54"/>
      <c r="K47" s="54"/>
      <c r="L47" s="54"/>
      <c r="M47" s="54"/>
      <c r="N47" s="54"/>
      <c r="O47" s="54"/>
      <c r="P47" s="54"/>
      <c r="Q47" s="44"/>
      <c r="R47" s="44"/>
      <c r="S47" s="44"/>
      <c r="T47" s="44"/>
      <c r="U47" s="44"/>
      <c r="V47" s="44"/>
      <c r="W47" s="44"/>
      <c r="X47" s="44"/>
      <c r="Y47" s="44"/>
      <c r="Z47" s="44"/>
    </row>
    <row r="48" spans="1:26" ht="12.75" customHeight="1">
      <c r="A48" s="44"/>
      <c r="B48" s="54"/>
      <c r="C48" s="56"/>
      <c r="D48" s="58"/>
      <c r="E48" s="54"/>
      <c r="F48" s="54"/>
      <c r="G48" s="54"/>
      <c r="H48" s="54"/>
      <c r="I48" s="54"/>
      <c r="J48" s="54"/>
      <c r="K48" s="54"/>
      <c r="L48" s="54"/>
      <c r="M48" s="54"/>
      <c r="N48" s="54"/>
      <c r="O48" s="54"/>
      <c r="P48" s="54"/>
      <c r="Q48" s="44"/>
      <c r="R48" s="44"/>
      <c r="S48" s="44"/>
      <c r="T48" s="44"/>
      <c r="U48" s="44"/>
      <c r="V48" s="44"/>
      <c r="W48" s="44"/>
      <c r="X48" s="44"/>
      <c r="Y48" s="44"/>
      <c r="Z48" s="44"/>
    </row>
    <row r="49" spans="1:26" ht="12.75" customHeight="1">
      <c r="A49" s="44"/>
      <c r="B49" s="54"/>
      <c r="C49" s="56"/>
      <c r="D49" s="58"/>
      <c r="E49" s="54"/>
      <c r="F49" s="54"/>
      <c r="G49" s="54"/>
      <c r="H49" s="54"/>
      <c r="I49" s="54"/>
      <c r="J49" s="54"/>
      <c r="K49" s="54"/>
      <c r="L49" s="54"/>
      <c r="M49" s="54"/>
      <c r="N49" s="54"/>
      <c r="O49" s="54"/>
      <c r="P49" s="54"/>
      <c r="Q49" s="44"/>
      <c r="R49" s="44"/>
      <c r="S49" s="44"/>
      <c r="T49" s="44"/>
      <c r="U49" s="44"/>
      <c r="V49" s="44"/>
      <c r="W49" s="44"/>
      <c r="X49" s="44"/>
      <c r="Y49" s="44"/>
      <c r="Z49" s="44"/>
    </row>
    <row r="50" spans="1:26" ht="12.75" customHeight="1">
      <c r="A50" s="44"/>
      <c r="B50" s="234" t="s">
        <v>87</v>
      </c>
      <c r="C50" s="235"/>
      <c r="D50" s="235"/>
      <c r="E50" s="44">
        <f t="shared" ref="E50:P50" si="16">SUM(E43:E49)</f>
        <v>0</v>
      </c>
      <c r="F50" s="44">
        <f t="shared" si="16"/>
        <v>0</v>
      </c>
      <c r="G50" s="44">
        <f t="shared" si="16"/>
        <v>0</v>
      </c>
      <c r="H50" s="44">
        <f t="shared" si="16"/>
        <v>0</v>
      </c>
      <c r="I50" s="44">
        <f t="shared" si="16"/>
        <v>0</v>
      </c>
      <c r="J50" s="44">
        <f t="shared" si="16"/>
        <v>0</v>
      </c>
      <c r="K50" s="44">
        <f t="shared" si="16"/>
        <v>0</v>
      </c>
      <c r="L50" s="44">
        <f t="shared" si="16"/>
        <v>0</v>
      </c>
      <c r="M50" s="44">
        <f t="shared" si="16"/>
        <v>0</v>
      </c>
      <c r="N50" s="44">
        <f t="shared" si="16"/>
        <v>0</v>
      </c>
      <c r="O50" s="44">
        <f t="shared" si="16"/>
        <v>0</v>
      </c>
      <c r="P50" s="44">
        <f t="shared" si="16"/>
        <v>0</v>
      </c>
      <c r="Q50" s="44"/>
      <c r="R50" s="44"/>
      <c r="S50" s="44"/>
      <c r="T50" s="44"/>
      <c r="U50" s="44"/>
      <c r="V50" s="44"/>
      <c r="W50" s="44"/>
      <c r="X50" s="44"/>
      <c r="Y50" s="44"/>
      <c r="Z50" s="44"/>
    </row>
    <row r="51" spans="1:26" ht="12.75" customHeight="1">
      <c r="A51" s="44"/>
      <c r="B51" s="57"/>
      <c r="C51" s="57"/>
      <c r="D51" s="57"/>
      <c r="E51" s="44"/>
      <c r="F51" s="44"/>
      <c r="G51" s="44"/>
      <c r="H51" s="44"/>
      <c r="I51" s="44"/>
      <c r="J51" s="44"/>
      <c r="K51" s="44"/>
      <c r="L51" s="44"/>
      <c r="M51" s="44"/>
      <c r="N51" s="44"/>
      <c r="O51" s="44"/>
      <c r="P51" s="44"/>
      <c r="Q51" s="44"/>
      <c r="R51" s="44"/>
      <c r="S51" s="44"/>
      <c r="T51" s="44"/>
      <c r="U51" s="44"/>
      <c r="V51" s="44"/>
      <c r="W51" s="44"/>
      <c r="X51" s="44"/>
      <c r="Y51" s="44"/>
      <c r="Z51" s="44"/>
    </row>
    <row r="52" spans="1:26" ht="12.75" customHeight="1">
      <c r="A52" s="44"/>
      <c r="B52" s="57"/>
      <c r="C52" s="44"/>
      <c r="D52" s="44"/>
      <c r="E52" s="77" t="s">
        <v>52</v>
      </c>
      <c r="F52" s="77" t="s">
        <v>53</v>
      </c>
      <c r="G52" s="77" t="s">
        <v>54</v>
      </c>
      <c r="H52" s="77" t="s">
        <v>55</v>
      </c>
      <c r="I52" s="77" t="s">
        <v>56</v>
      </c>
      <c r="J52" s="77" t="s">
        <v>57</v>
      </c>
      <c r="K52" s="77" t="s">
        <v>58</v>
      </c>
      <c r="L52" s="77" t="s">
        <v>59</v>
      </c>
      <c r="M52" s="77" t="s">
        <v>60</v>
      </c>
      <c r="N52" s="77" t="s">
        <v>61</v>
      </c>
      <c r="O52" s="77" t="s">
        <v>62</v>
      </c>
      <c r="P52" s="77" t="s">
        <v>63</v>
      </c>
      <c r="Q52" s="79" t="s">
        <v>92</v>
      </c>
      <c r="R52" s="44"/>
      <c r="S52" s="44"/>
      <c r="T52" s="44"/>
      <c r="U52" s="44"/>
      <c r="V52" s="44"/>
      <c r="W52" s="44"/>
      <c r="X52" s="44"/>
      <c r="Y52" s="44"/>
      <c r="Z52" s="44"/>
    </row>
    <row r="53" spans="1:26" ht="12.75" customHeight="1">
      <c r="A53" s="44"/>
      <c r="B53" s="245" t="str">
        <f>B19</f>
        <v>نوع الوظيفة</v>
      </c>
      <c r="C53" s="232"/>
      <c r="D53" s="233"/>
      <c r="E53" s="237" t="s">
        <v>97</v>
      </c>
      <c r="F53" s="232"/>
      <c r="G53" s="232"/>
      <c r="H53" s="232"/>
      <c r="I53" s="232"/>
      <c r="J53" s="232"/>
      <c r="K53" s="232"/>
      <c r="L53" s="232"/>
      <c r="M53" s="232"/>
      <c r="N53" s="232"/>
      <c r="O53" s="232"/>
      <c r="P53" s="233"/>
      <c r="Q53" s="70">
        <f t="shared" ref="Q53:Q60" si="17">SUM(E54:P54)</f>
        <v>0</v>
      </c>
      <c r="R53" s="44"/>
      <c r="S53" s="44"/>
      <c r="T53" s="44"/>
      <c r="U53" s="44"/>
      <c r="V53" s="44"/>
      <c r="W53" s="44"/>
      <c r="X53" s="44"/>
      <c r="Y53" s="44"/>
      <c r="Z53" s="44"/>
    </row>
    <row r="54" spans="1:26" ht="12.75" customHeight="1">
      <c r="A54" s="44"/>
      <c r="B54" s="227">
        <f t="shared" ref="B54:B60" si="18">B43</f>
        <v>0</v>
      </c>
      <c r="C54" s="223"/>
      <c r="D54" s="224"/>
      <c r="E54" s="63">
        <f t="shared" ref="E54:E60" si="19">(C43+D43)*E43</f>
        <v>0</v>
      </c>
      <c r="F54" s="63">
        <f t="shared" ref="F54:F60" si="20">(C43+D43)*(F43)</f>
        <v>0</v>
      </c>
      <c r="G54" s="63">
        <f t="shared" ref="G54:G60" si="21">(C43+D43)*(G43)</f>
        <v>0</v>
      </c>
      <c r="H54" s="63">
        <f t="shared" ref="H54:H60" si="22">(C43+D43)*H43</f>
        <v>0</v>
      </c>
      <c r="I54" s="63">
        <f t="shared" ref="I54:I60" si="23">(C43+D43)*I43</f>
        <v>0</v>
      </c>
      <c r="J54" s="63">
        <f t="shared" ref="J54:J60" si="24">(C43+D43)*J43</f>
        <v>0</v>
      </c>
      <c r="K54" s="63">
        <f t="shared" ref="K54:K60" si="25">(C43+D43)*K43</f>
        <v>0</v>
      </c>
      <c r="L54" s="63">
        <f t="shared" ref="L54:L60" si="26">(C43+D43)*L43</f>
        <v>0</v>
      </c>
      <c r="M54" s="63">
        <f t="shared" ref="M54:M60" si="27">(C43+D43)*M43</f>
        <v>0</v>
      </c>
      <c r="N54" s="63">
        <f t="shared" ref="N54:N60" si="28">(C43+D43)*N43</f>
        <v>0</v>
      </c>
      <c r="O54" s="63">
        <f t="shared" ref="O54:O60" si="29">(C43+D43)*O43</f>
        <v>0</v>
      </c>
      <c r="P54" s="63">
        <f t="shared" ref="P54:P60" si="30">(C43+D43)*P43</f>
        <v>0</v>
      </c>
      <c r="Q54" s="70">
        <f t="shared" si="17"/>
        <v>0</v>
      </c>
      <c r="R54" s="44"/>
      <c r="S54" s="44"/>
      <c r="T54" s="44"/>
      <c r="U54" s="44"/>
      <c r="V54" s="44"/>
      <c r="W54" s="44"/>
      <c r="X54" s="44"/>
      <c r="Y54" s="44"/>
      <c r="Z54" s="44"/>
    </row>
    <row r="55" spans="1:26" ht="12.75" customHeight="1">
      <c r="A55" s="44"/>
      <c r="B55" s="227">
        <f t="shared" si="18"/>
        <v>0</v>
      </c>
      <c r="C55" s="223"/>
      <c r="D55" s="224"/>
      <c r="E55" s="63">
        <f t="shared" si="19"/>
        <v>0</v>
      </c>
      <c r="F55" s="63">
        <f t="shared" si="20"/>
        <v>0</v>
      </c>
      <c r="G55" s="63">
        <f t="shared" si="21"/>
        <v>0</v>
      </c>
      <c r="H55" s="63">
        <f t="shared" si="22"/>
        <v>0</v>
      </c>
      <c r="I55" s="63">
        <f t="shared" si="23"/>
        <v>0</v>
      </c>
      <c r="J55" s="63">
        <f t="shared" si="24"/>
        <v>0</v>
      </c>
      <c r="K55" s="63">
        <f t="shared" si="25"/>
        <v>0</v>
      </c>
      <c r="L55" s="63">
        <f t="shared" si="26"/>
        <v>0</v>
      </c>
      <c r="M55" s="63">
        <f t="shared" si="27"/>
        <v>0</v>
      </c>
      <c r="N55" s="63">
        <f t="shared" si="28"/>
        <v>0</v>
      </c>
      <c r="O55" s="63">
        <f t="shared" si="29"/>
        <v>0</v>
      </c>
      <c r="P55" s="63">
        <f t="shared" si="30"/>
        <v>0</v>
      </c>
      <c r="Q55" s="70">
        <f t="shared" si="17"/>
        <v>0</v>
      </c>
      <c r="R55" s="44"/>
      <c r="S55" s="44"/>
      <c r="T55" s="44"/>
      <c r="U55" s="44"/>
      <c r="V55" s="44"/>
      <c r="W55" s="44"/>
      <c r="X55" s="44"/>
      <c r="Y55" s="44"/>
      <c r="Z55" s="44"/>
    </row>
    <row r="56" spans="1:26" ht="12.75" customHeight="1">
      <c r="A56" s="44"/>
      <c r="B56" s="227">
        <f t="shared" si="18"/>
        <v>0</v>
      </c>
      <c r="C56" s="223"/>
      <c r="D56" s="224"/>
      <c r="E56" s="63">
        <f t="shared" si="19"/>
        <v>0</v>
      </c>
      <c r="F56" s="63">
        <f t="shared" si="20"/>
        <v>0</v>
      </c>
      <c r="G56" s="63">
        <f t="shared" si="21"/>
        <v>0</v>
      </c>
      <c r="H56" s="63">
        <f t="shared" si="22"/>
        <v>0</v>
      </c>
      <c r="I56" s="63">
        <f t="shared" si="23"/>
        <v>0</v>
      </c>
      <c r="J56" s="63">
        <f t="shared" si="24"/>
        <v>0</v>
      </c>
      <c r="K56" s="63">
        <f t="shared" si="25"/>
        <v>0</v>
      </c>
      <c r="L56" s="63">
        <f t="shared" si="26"/>
        <v>0</v>
      </c>
      <c r="M56" s="63">
        <f t="shared" si="27"/>
        <v>0</v>
      </c>
      <c r="N56" s="63">
        <f t="shared" si="28"/>
        <v>0</v>
      </c>
      <c r="O56" s="63">
        <f t="shared" si="29"/>
        <v>0</v>
      </c>
      <c r="P56" s="63">
        <f t="shared" si="30"/>
        <v>0</v>
      </c>
      <c r="Q56" s="70">
        <f t="shared" si="17"/>
        <v>0</v>
      </c>
      <c r="R56" s="44"/>
      <c r="S56" s="44"/>
      <c r="T56" s="44"/>
      <c r="U56" s="44"/>
      <c r="V56" s="44"/>
      <c r="W56" s="44"/>
      <c r="X56" s="44"/>
      <c r="Y56" s="44"/>
      <c r="Z56" s="44"/>
    </row>
    <row r="57" spans="1:26" ht="12.75" customHeight="1">
      <c r="A57" s="44"/>
      <c r="B57" s="227">
        <f t="shared" si="18"/>
        <v>0</v>
      </c>
      <c r="C57" s="223"/>
      <c r="D57" s="224"/>
      <c r="E57" s="63">
        <f t="shared" si="19"/>
        <v>0</v>
      </c>
      <c r="F57" s="63">
        <f t="shared" si="20"/>
        <v>0</v>
      </c>
      <c r="G57" s="63">
        <f t="shared" si="21"/>
        <v>0</v>
      </c>
      <c r="H57" s="63">
        <f t="shared" si="22"/>
        <v>0</v>
      </c>
      <c r="I57" s="63">
        <f t="shared" si="23"/>
        <v>0</v>
      </c>
      <c r="J57" s="63">
        <f t="shared" si="24"/>
        <v>0</v>
      </c>
      <c r="K57" s="63">
        <f t="shared" si="25"/>
        <v>0</v>
      </c>
      <c r="L57" s="63">
        <f t="shared" si="26"/>
        <v>0</v>
      </c>
      <c r="M57" s="63">
        <f t="shared" si="27"/>
        <v>0</v>
      </c>
      <c r="N57" s="63">
        <f t="shared" si="28"/>
        <v>0</v>
      </c>
      <c r="O57" s="63">
        <f t="shared" si="29"/>
        <v>0</v>
      </c>
      <c r="P57" s="63">
        <f t="shared" si="30"/>
        <v>0</v>
      </c>
      <c r="Q57" s="70">
        <f t="shared" si="17"/>
        <v>0</v>
      </c>
      <c r="R57" s="44"/>
      <c r="S57" s="44"/>
      <c r="T57" s="44"/>
      <c r="U57" s="44"/>
      <c r="V57" s="44"/>
      <c r="W57" s="44"/>
      <c r="X57" s="44"/>
      <c r="Y57" s="44"/>
      <c r="Z57" s="44"/>
    </row>
    <row r="58" spans="1:26" ht="12.75" customHeight="1">
      <c r="A58" s="44"/>
      <c r="B58" s="227">
        <f t="shared" si="18"/>
        <v>0</v>
      </c>
      <c r="C58" s="223"/>
      <c r="D58" s="224"/>
      <c r="E58" s="63">
        <f t="shared" si="19"/>
        <v>0</v>
      </c>
      <c r="F58" s="63">
        <f t="shared" si="20"/>
        <v>0</v>
      </c>
      <c r="G58" s="63">
        <f t="shared" si="21"/>
        <v>0</v>
      </c>
      <c r="H58" s="63">
        <f t="shared" si="22"/>
        <v>0</v>
      </c>
      <c r="I58" s="63">
        <f t="shared" si="23"/>
        <v>0</v>
      </c>
      <c r="J58" s="63">
        <f t="shared" si="24"/>
        <v>0</v>
      </c>
      <c r="K58" s="63">
        <f t="shared" si="25"/>
        <v>0</v>
      </c>
      <c r="L58" s="63">
        <f t="shared" si="26"/>
        <v>0</v>
      </c>
      <c r="M58" s="63">
        <f t="shared" si="27"/>
        <v>0</v>
      </c>
      <c r="N58" s="63">
        <f t="shared" si="28"/>
        <v>0</v>
      </c>
      <c r="O58" s="63">
        <f t="shared" si="29"/>
        <v>0</v>
      </c>
      <c r="P58" s="63">
        <f t="shared" si="30"/>
        <v>0</v>
      </c>
      <c r="Q58" s="70">
        <f t="shared" si="17"/>
        <v>0</v>
      </c>
      <c r="R58" s="44"/>
      <c r="S58" s="44"/>
      <c r="T58" s="44"/>
      <c r="U58" s="44"/>
      <c r="V58" s="44"/>
      <c r="W58" s="44"/>
      <c r="X58" s="44"/>
      <c r="Y58" s="44"/>
      <c r="Z58" s="44"/>
    </row>
    <row r="59" spans="1:26" ht="12.75" customHeight="1">
      <c r="A59" s="44"/>
      <c r="B59" s="227">
        <f t="shared" si="18"/>
        <v>0</v>
      </c>
      <c r="C59" s="223"/>
      <c r="D59" s="224"/>
      <c r="E59" s="63">
        <f t="shared" si="19"/>
        <v>0</v>
      </c>
      <c r="F59" s="63">
        <f t="shared" si="20"/>
        <v>0</v>
      </c>
      <c r="G59" s="63">
        <f t="shared" si="21"/>
        <v>0</v>
      </c>
      <c r="H59" s="63">
        <f t="shared" si="22"/>
        <v>0</v>
      </c>
      <c r="I59" s="63">
        <f t="shared" si="23"/>
        <v>0</v>
      </c>
      <c r="J59" s="63">
        <f t="shared" si="24"/>
        <v>0</v>
      </c>
      <c r="K59" s="63">
        <f t="shared" si="25"/>
        <v>0</v>
      </c>
      <c r="L59" s="63">
        <f t="shared" si="26"/>
        <v>0</v>
      </c>
      <c r="M59" s="63">
        <f t="shared" si="27"/>
        <v>0</v>
      </c>
      <c r="N59" s="63">
        <f t="shared" si="28"/>
        <v>0</v>
      </c>
      <c r="O59" s="63">
        <f t="shared" si="29"/>
        <v>0</v>
      </c>
      <c r="P59" s="63">
        <f t="shared" si="30"/>
        <v>0</v>
      </c>
      <c r="Q59" s="71">
        <f t="shared" si="17"/>
        <v>0</v>
      </c>
      <c r="R59" s="44"/>
      <c r="S59" s="44"/>
      <c r="T59" s="44"/>
      <c r="U59" s="44"/>
      <c r="V59" s="44"/>
      <c r="W59" s="44"/>
      <c r="X59" s="44"/>
      <c r="Y59" s="44"/>
      <c r="Z59" s="44"/>
    </row>
    <row r="60" spans="1:26" ht="12.75" customHeight="1">
      <c r="A60" s="44"/>
      <c r="B60" s="227">
        <f t="shared" si="18"/>
        <v>0</v>
      </c>
      <c r="C60" s="223"/>
      <c r="D60" s="224"/>
      <c r="E60" s="63">
        <f t="shared" si="19"/>
        <v>0</v>
      </c>
      <c r="F60" s="63">
        <f t="shared" si="20"/>
        <v>0</v>
      </c>
      <c r="G60" s="63">
        <f t="shared" si="21"/>
        <v>0</v>
      </c>
      <c r="H60" s="63">
        <f t="shared" si="22"/>
        <v>0</v>
      </c>
      <c r="I60" s="63">
        <f t="shared" si="23"/>
        <v>0</v>
      </c>
      <c r="J60" s="63">
        <f t="shared" si="24"/>
        <v>0</v>
      </c>
      <c r="K60" s="63">
        <f t="shared" si="25"/>
        <v>0</v>
      </c>
      <c r="L60" s="63">
        <f t="shared" si="26"/>
        <v>0</v>
      </c>
      <c r="M60" s="63">
        <f t="shared" si="27"/>
        <v>0</v>
      </c>
      <c r="N60" s="63">
        <f t="shared" si="28"/>
        <v>0</v>
      </c>
      <c r="O60" s="63">
        <f t="shared" si="29"/>
        <v>0</v>
      </c>
      <c r="P60" s="63">
        <f t="shared" si="30"/>
        <v>0</v>
      </c>
      <c r="Q60" s="80">
        <f t="shared" si="17"/>
        <v>0</v>
      </c>
      <c r="R60" s="44"/>
      <c r="S60" s="44"/>
      <c r="T60" s="44"/>
      <c r="U60" s="44"/>
      <c r="V60" s="44"/>
      <c r="W60" s="44"/>
      <c r="X60" s="44"/>
      <c r="Y60" s="44"/>
      <c r="Z60" s="44"/>
    </row>
    <row r="61" spans="1:26" ht="12.75" customHeight="1">
      <c r="A61" s="44"/>
      <c r="B61" s="246" t="s">
        <v>94</v>
      </c>
      <c r="C61" s="247"/>
      <c r="D61" s="248"/>
      <c r="E61" s="66">
        <f t="shared" ref="E61:P61" si="31">SUM(E54:E60)</f>
        <v>0</v>
      </c>
      <c r="F61" s="66">
        <f t="shared" si="31"/>
        <v>0</v>
      </c>
      <c r="G61" s="66">
        <f t="shared" si="31"/>
        <v>0</v>
      </c>
      <c r="H61" s="66">
        <f t="shared" si="31"/>
        <v>0</v>
      </c>
      <c r="I61" s="66">
        <f t="shared" si="31"/>
        <v>0</v>
      </c>
      <c r="J61" s="66">
        <f t="shared" si="31"/>
        <v>0</v>
      </c>
      <c r="K61" s="66">
        <f t="shared" si="31"/>
        <v>0</v>
      </c>
      <c r="L61" s="66">
        <f t="shared" si="31"/>
        <v>0</v>
      </c>
      <c r="M61" s="66">
        <f t="shared" si="31"/>
        <v>0</v>
      </c>
      <c r="N61" s="66">
        <f t="shared" si="31"/>
        <v>0</v>
      </c>
      <c r="O61" s="66">
        <f t="shared" si="31"/>
        <v>0</v>
      </c>
      <c r="P61" s="66">
        <f t="shared" si="31"/>
        <v>0</v>
      </c>
      <c r="Q61" s="70"/>
      <c r="R61" s="44"/>
      <c r="S61" s="44"/>
      <c r="T61" s="44"/>
      <c r="U61" s="44"/>
      <c r="V61" s="44"/>
      <c r="W61" s="44"/>
      <c r="X61" s="44"/>
      <c r="Y61" s="44"/>
      <c r="Z61" s="44"/>
    </row>
    <row r="62" spans="1:26" ht="12.75" customHeight="1">
      <c r="A62" s="44"/>
      <c r="B62" s="57"/>
      <c r="C62" s="57"/>
      <c r="D62" s="57"/>
      <c r="E62" s="31"/>
      <c r="F62" s="31"/>
      <c r="G62" s="31"/>
      <c r="H62" s="31"/>
      <c r="I62" s="31"/>
      <c r="J62" s="31"/>
      <c r="K62" s="31"/>
      <c r="L62" s="31"/>
      <c r="M62" s="31"/>
      <c r="N62" s="31"/>
      <c r="O62" s="31"/>
      <c r="P62" s="31"/>
      <c r="Q62" s="44"/>
      <c r="R62" s="44"/>
      <c r="S62" s="44"/>
      <c r="T62" s="44"/>
      <c r="U62" s="44"/>
      <c r="V62" s="44"/>
      <c r="W62" s="44"/>
      <c r="X62" s="44"/>
      <c r="Y62" s="44"/>
      <c r="Z62" s="44"/>
    </row>
    <row r="63" spans="1:26" ht="12.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spans="1:26" ht="12.75" customHeight="1">
      <c r="A64" s="44"/>
      <c r="B64" s="228" t="s">
        <v>51</v>
      </c>
      <c r="C64" s="229"/>
      <c r="D64" s="230"/>
      <c r="E64" s="77" t="s">
        <v>52</v>
      </c>
      <c r="F64" s="77" t="s">
        <v>53</v>
      </c>
      <c r="G64" s="77" t="s">
        <v>54</v>
      </c>
      <c r="H64" s="77" t="s">
        <v>55</v>
      </c>
      <c r="I64" s="77" t="s">
        <v>56</v>
      </c>
      <c r="J64" s="77" t="s">
        <v>57</v>
      </c>
      <c r="K64" s="77" t="s">
        <v>58</v>
      </c>
      <c r="L64" s="77" t="s">
        <v>59</v>
      </c>
      <c r="M64" s="77" t="s">
        <v>60</v>
      </c>
      <c r="N64" s="77" t="s">
        <v>61</v>
      </c>
      <c r="O64" s="77" t="s">
        <v>62</v>
      </c>
      <c r="P64" s="77" t="s">
        <v>63</v>
      </c>
      <c r="Q64" s="57"/>
      <c r="R64" s="44"/>
      <c r="S64" s="44"/>
      <c r="T64" s="44"/>
      <c r="U64" s="44"/>
      <c r="V64" s="44"/>
      <c r="W64" s="44"/>
      <c r="X64" s="44"/>
      <c r="Y64" s="44"/>
      <c r="Z64" s="44"/>
    </row>
    <row r="65" spans="1:26" ht="12.75" customHeight="1">
      <c r="A65" s="44"/>
      <c r="B65" s="51" t="s">
        <v>88</v>
      </c>
      <c r="C65" s="52" t="s">
        <v>95</v>
      </c>
      <c r="D65" s="52" t="s">
        <v>90</v>
      </c>
      <c r="E65" s="249" t="s">
        <v>98</v>
      </c>
      <c r="F65" s="232"/>
      <c r="G65" s="232"/>
      <c r="H65" s="232"/>
      <c r="I65" s="232"/>
      <c r="J65" s="232"/>
      <c r="K65" s="232"/>
      <c r="L65" s="232"/>
      <c r="M65" s="232"/>
      <c r="N65" s="232"/>
      <c r="O65" s="232"/>
      <c r="P65" s="233"/>
      <c r="Q65" s="57"/>
      <c r="R65" s="44"/>
      <c r="S65" s="44"/>
      <c r="T65" s="44"/>
      <c r="U65" s="44"/>
      <c r="V65" s="44"/>
      <c r="W65" s="44"/>
      <c r="X65" s="44"/>
      <c r="Y65" s="44"/>
      <c r="Z65" s="44"/>
    </row>
    <row r="66" spans="1:26" ht="12.75" customHeight="1">
      <c r="A66" s="44"/>
      <c r="B66" s="54"/>
      <c r="C66" s="56"/>
      <c r="D66" s="58"/>
      <c r="E66" s="54"/>
      <c r="F66" s="54"/>
      <c r="G66" s="54"/>
      <c r="H66" s="54"/>
      <c r="I66" s="54"/>
      <c r="J66" s="54"/>
      <c r="K66" s="54"/>
      <c r="L66" s="54"/>
      <c r="M66" s="54"/>
      <c r="N66" s="54"/>
      <c r="O66" s="54"/>
      <c r="P66" s="54"/>
      <c r="Q66" s="57"/>
      <c r="R66" s="44"/>
      <c r="S66" s="44"/>
      <c r="T66" s="44"/>
      <c r="U66" s="44"/>
      <c r="V66" s="44"/>
      <c r="W66" s="44"/>
      <c r="X66" s="44"/>
      <c r="Y66" s="44"/>
      <c r="Z66" s="44"/>
    </row>
    <row r="67" spans="1:26" ht="12.75" customHeight="1">
      <c r="A67" s="44"/>
      <c r="B67" s="54"/>
      <c r="C67" s="56"/>
      <c r="D67" s="58"/>
      <c r="E67" s="54"/>
      <c r="F67" s="54"/>
      <c r="G67" s="54"/>
      <c r="H67" s="54"/>
      <c r="I67" s="54"/>
      <c r="J67" s="54"/>
      <c r="K67" s="54"/>
      <c r="L67" s="54"/>
      <c r="M67" s="54"/>
      <c r="N67" s="54"/>
      <c r="O67" s="54"/>
      <c r="P67" s="54"/>
      <c r="Q67" s="57"/>
      <c r="R67" s="44"/>
      <c r="S67" s="44"/>
      <c r="T67" s="44"/>
      <c r="U67" s="44"/>
      <c r="V67" s="44"/>
      <c r="W67" s="44"/>
      <c r="X67" s="44"/>
      <c r="Y67" s="44"/>
      <c r="Z67" s="44"/>
    </row>
    <row r="68" spans="1:26" ht="12.75" customHeight="1">
      <c r="A68" s="44"/>
      <c r="B68" s="54"/>
      <c r="C68" s="56"/>
      <c r="D68" s="58"/>
      <c r="E68" s="54"/>
      <c r="F68" s="54"/>
      <c r="G68" s="54"/>
      <c r="H68" s="54"/>
      <c r="I68" s="54"/>
      <c r="J68" s="54"/>
      <c r="K68" s="54"/>
      <c r="L68" s="54"/>
      <c r="M68" s="54"/>
      <c r="N68" s="54"/>
      <c r="O68" s="54"/>
      <c r="P68" s="54"/>
      <c r="Q68" s="57"/>
      <c r="R68" s="44"/>
      <c r="S68" s="44"/>
      <c r="T68" s="44"/>
      <c r="U68" s="44"/>
      <c r="V68" s="44"/>
      <c r="W68" s="44"/>
      <c r="X68" s="44"/>
      <c r="Y68" s="44"/>
      <c r="Z68" s="44"/>
    </row>
    <row r="69" spans="1:26" ht="12.75" customHeight="1">
      <c r="A69" s="44"/>
      <c r="B69" s="54"/>
      <c r="C69" s="56"/>
      <c r="D69" s="58"/>
      <c r="E69" s="54"/>
      <c r="F69" s="54"/>
      <c r="G69" s="54"/>
      <c r="H69" s="54"/>
      <c r="I69" s="54"/>
      <c r="J69" s="54"/>
      <c r="K69" s="54"/>
      <c r="L69" s="54"/>
      <c r="M69" s="54"/>
      <c r="N69" s="54"/>
      <c r="O69" s="54"/>
      <c r="P69" s="54"/>
      <c r="Q69" s="57"/>
      <c r="R69" s="44"/>
      <c r="S69" s="44"/>
      <c r="T69" s="44"/>
      <c r="U69" s="44"/>
      <c r="V69" s="44"/>
      <c r="W69" s="44"/>
      <c r="X69" s="44"/>
      <c r="Y69" s="44"/>
      <c r="Z69" s="44"/>
    </row>
    <row r="70" spans="1:26" ht="12.75" customHeight="1">
      <c r="A70" s="44"/>
      <c r="B70" s="54"/>
      <c r="C70" s="56"/>
      <c r="D70" s="58"/>
      <c r="E70" s="54"/>
      <c r="F70" s="54"/>
      <c r="G70" s="54"/>
      <c r="H70" s="54"/>
      <c r="I70" s="54"/>
      <c r="J70" s="54"/>
      <c r="K70" s="54"/>
      <c r="L70" s="54"/>
      <c r="M70" s="54"/>
      <c r="N70" s="54"/>
      <c r="O70" s="54"/>
      <c r="P70" s="54"/>
      <c r="Q70" s="57"/>
      <c r="R70" s="44"/>
      <c r="S70" s="44"/>
      <c r="T70" s="44"/>
      <c r="U70" s="44"/>
      <c r="V70" s="44"/>
      <c r="W70" s="44"/>
      <c r="X70" s="44"/>
      <c r="Y70" s="44"/>
      <c r="Z70" s="44"/>
    </row>
    <row r="71" spans="1:26" ht="12.75" customHeight="1">
      <c r="A71" s="44"/>
      <c r="B71" s="54"/>
      <c r="C71" s="56"/>
      <c r="D71" s="58"/>
      <c r="E71" s="54"/>
      <c r="F71" s="54"/>
      <c r="G71" s="54"/>
      <c r="H71" s="54"/>
      <c r="I71" s="54"/>
      <c r="J71" s="54"/>
      <c r="K71" s="54"/>
      <c r="L71" s="54"/>
      <c r="M71" s="54"/>
      <c r="N71" s="54"/>
      <c r="O71" s="54"/>
      <c r="P71" s="54"/>
      <c r="Q71" s="57"/>
      <c r="R71" s="44"/>
      <c r="S71" s="44"/>
      <c r="T71" s="44"/>
      <c r="U71" s="44"/>
      <c r="V71" s="44"/>
      <c r="W71" s="44"/>
      <c r="X71" s="44"/>
      <c r="Y71" s="44"/>
      <c r="Z71" s="44"/>
    </row>
    <row r="72" spans="1:26" ht="12.75" customHeight="1">
      <c r="A72" s="44"/>
      <c r="B72" s="54"/>
      <c r="C72" s="56"/>
      <c r="D72" s="58"/>
      <c r="E72" s="54"/>
      <c r="F72" s="54"/>
      <c r="G72" s="54"/>
      <c r="H72" s="54"/>
      <c r="I72" s="54"/>
      <c r="J72" s="54"/>
      <c r="K72" s="54"/>
      <c r="L72" s="54"/>
      <c r="M72" s="54"/>
      <c r="N72" s="54"/>
      <c r="O72" s="54"/>
      <c r="P72" s="54"/>
      <c r="Q72" s="57"/>
      <c r="R72" s="44"/>
      <c r="S72" s="44"/>
      <c r="T72" s="44"/>
      <c r="U72" s="44"/>
      <c r="V72" s="44"/>
      <c r="W72" s="44"/>
      <c r="X72" s="44"/>
      <c r="Y72" s="44"/>
      <c r="Z72" s="44"/>
    </row>
    <row r="73" spans="1:26" ht="12.75" customHeight="1">
      <c r="A73" s="44"/>
      <c r="B73" s="250" t="s">
        <v>87</v>
      </c>
      <c r="C73" s="229"/>
      <c r="D73" s="230"/>
      <c r="E73" s="81">
        <f t="shared" ref="E73:P73" si="32">SUM(E66:E72)</f>
        <v>0</v>
      </c>
      <c r="F73" s="82">
        <f t="shared" si="32"/>
        <v>0</v>
      </c>
      <c r="G73" s="83">
        <f t="shared" si="32"/>
        <v>0</v>
      </c>
      <c r="H73" s="81">
        <f t="shared" si="32"/>
        <v>0</v>
      </c>
      <c r="I73" s="82">
        <f t="shared" si="32"/>
        <v>0</v>
      </c>
      <c r="J73" s="83">
        <f t="shared" si="32"/>
        <v>0</v>
      </c>
      <c r="K73" s="81">
        <f t="shared" si="32"/>
        <v>0</v>
      </c>
      <c r="L73" s="82">
        <f t="shared" si="32"/>
        <v>0</v>
      </c>
      <c r="M73" s="83">
        <f t="shared" si="32"/>
        <v>0</v>
      </c>
      <c r="N73" s="81">
        <f t="shared" si="32"/>
        <v>0</v>
      </c>
      <c r="O73" s="82">
        <f t="shared" si="32"/>
        <v>0</v>
      </c>
      <c r="P73" s="83">
        <f t="shared" si="32"/>
        <v>0</v>
      </c>
      <c r="Q73" s="57"/>
      <c r="R73" s="44"/>
      <c r="S73" s="44"/>
      <c r="T73" s="44"/>
      <c r="U73" s="44"/>
      <c r="V73" s="44"/>
      <c r="W73" s="44"/>
      <c r="X73" s="44"/>
      <c r="Y73" s="44"/>
      <c r="Z73" s="44"/>
    </row>
    <row r="74" spans="1:26" ht="12.75" customHeight="1">
      <c r="A74" s="44"/>
      <c r="B74" s="84"/>
      <c r="C74" s="84"/>
      <c r="D74" s="84"/>
      <c r="E74" s="84"/>
      <c r="F74" s="84"/>
      <c r="G74" s="84"/>
      <c r="H74" s="84"/>
      <c r="I74" s="84"/>
      <c r="J74" s="84"/>
      <c r="K74" s="84"/>
      <c r="L74" s="84"/>
      <c r="M74" s="84"/>
      <c r="N74" s="84"/>
      <c r="O74" s="84"/>
      <c r="P74" s="84"/>
      <c r="Q74" s="44"/>
      <c r="R74" s="44"/>
      <c r="S74" s="44"/>
      <c r="T74" s="44"/>
      <c r="U74" s="44"/>
      <c r="V74" s="44"/>
      <c r="W74" s="44"/>
      <c r="X74" s="44"/>
      <c r="Y74" s="44"/>
      <c r="Z74" s="44"/>
    </row>
    <row r="75" spans="1:26" ht="12.75" customHeight="1">
      <c r="A75" s="44"/>
      <c r="B75" s="57"/>
      <c r="C75" s="44"/>
      <c r="D75" s="44"/>
      <c r="E75" s="77" t="s">
        <v>52</v>
      </c>
      <c r="F75" s="77" t="s">
        <v>53</v>
      </c>
      <c r="G75" s="77" t="s">
        <v>54</v>
      </c>
      <c r="H75" s="77" t="s">
        <v>55</v>
      </c>
      <c r="I75" s="77" t="s">
        <v>56</v>
      </c>
      <c r="J75" s="77" t="s">
        <v>57</v>
      </c>
      <c r="K75" s="77" t="s">
        <v>58</v>
      </c>
      <c r="L75" s="77" t="s">
        <v>59</v>
      </c>
      <c r="M75" s="77" t="s">
        <v>60</v>
      </c>
      <c r="N75" s="77" t="s">
        <v>61</v>
      </c>
      <c r="O75" s="77" t="s">
        <v>62</v>
      </c>
      <c r="P75" s="77" t="s">
        <v>63</v>
      </c>
      <c r="Q75" s="61" t="s">
        <v>92</v>
      </c>
      <c r="R75" s="44"/>
      <c r="S75" s="44"/>
      <c r="T75" s="44"/>
      <c r="U75" s="44"/>
      <c r="V75" s="44"/>
      <c r="W75" s="44"/>
      <c r="X75" s="44"/>
      <c r="Y75" s="44"/>
      <c r="Z75" s="44"/>
    </row>
    <row r="76" spans="1:26" ht="12.75" customHeight="1">
      <c r="A76" s="44"/>
      <c r="B76" s="236" t="str">
        <f>(B65)</f>
        <v>نوع الوظيفة</v>
      </c>
      <c r="C76" s="232"/>
      <c r="D76" s="233"/>
      <c r="E76" s="240" t="s">
        <v>99</v>
      </c>
      <c r="F76" s="232"/>
      <c r="G76" s="232"/>
      <c r="H76" s="232"/>
      <c r="I76" s="232"/>
      <c r="J76" s="232"/>
      <c r="K76" s="232"/>
      <c r="L76" s="232"/>
      <c r="M76" s="232"/>
      <c r="N76" s="232"/>
      <c r="O76" s="232"/>
      <c r="P76" s="233"/>
      <c r="Q76" s="31">
        <f t="shared" ref="Q76:Q83" si="33">SUM(E77:P77)</f>
        <v>0</v>
      </c>
      <c r="R76" s="44"/>
      <c r="S76" s="44"/>
      <c r="T76" s="44"/>
      <c r="U76" s="44"/>
      <c r="V76" s="44"/>
      <c r="W76" s="44"/>
      <c r="X76" s="44"/>
      <c r="Y76" s="44"/>
      <c r="Z76" s="44"/>
    </row>
    <row r="77" spans="1:26" ht="12.75" customHeight="1">
      <c r="A77" s="44"/>
      <c r="B77" s="227">
        <f t="shared" ref="B77:B83" si="34">B66</f>
        <v>0</v>
      </c>
      <c r="C77" s="223"/>
      <c r="D77" s="224"/>
      <c r="E77" s="63">
        <f t="shared" ref="E77:E83" si="35">(C66+D66)*E66</f>
        <v>0</v>
      </c>
      <c r="F77" s="63">
        <f t="shared" ref="F77:F83" si="36">(C66+D66)*(F66)</f>
        <v>0</v>
      </c>
      <c r="G77" s="63">
        <f t="shared" ref="G77:G83" si="37">(C66+D66)*(G66)</f>
        <v>0</v>
      </c>
      <c r="H77" s="63">
        <f t="shared" ref="H77:H83" si="38">(C66+D66)*H66</f>
        <v>0</v>
      </c>
      <c r="I77" s="63">
        <f t="shared" ref="I77:I83" si="39">(C66+D66)*I66</f>
        <v>0</v>
      </c>
      <c r="J77" s="63">
        <f t="shared" ref="J77:J83" si="40">(C66+D66)*J66</f>
        <v>0</v>
      </c>
      <c r="K77" s="63">
        <f t="shared" ref="K77:K83" si="41">(C66+D66)*K66</f>
        <v>0</v>
      </c>
      <c r="L77" s="63">
        <f t="shared" ref="L77:L83" si="42">(C66+D66)*L66</f>
        <v>0</v>
      </c>
      <c r="M77" s="63">
        <f t="shared" ref="M77:M83" si="43">(C66+D66)*M66</f>
        <v>0</v>
      </c>
      <c r="N77" s="63">
        <f t="shared" ref="N77:N83" si="44">(C66+D66)*N66</f>
        <v>0</v>
      </c>
      <c r="O77" s="63">
        <f t="shared" ref="O77:O83" si="45">(C66+D66)*O66</f>
        <v>0</v>
      </c>
      <c r="P77" s="63">
        <f t="shared" ref="P77:P83" si="46">(C66+D66)*P66</f>
        <v>0</v>
      </c>
      <c r="Q77" s="31">
        <f t="shared" si="33"/>
        <v>0</v>
      </c>
      <c r="R77" s="44"/>
      <c r="S77" s="44"/>
      <c r="T77" s="44"/>
      <c r="U77" s="44"/>
      <c r="V77" s="44"/>
      <c r="W77" s="44"/>
      <c r="X77" s="44"/>
      <c r="Y77" s="44"/>
      <c r="Z77" s="44"/>
    </row>
    <row r="78" spans="1:26" ht="12.75" customHeight="1">
      <c r="A78" s="44"/>
      <c r="B78" s="227">
        <f t="shared" si="34"/>
        <v>0</v>
      </c>
      <c r="C78" s="223"/>
      <c r="D78" s="224"/>
      <c r="E78" s="63">
        <f t="shared" si="35"/>
        <v>0</v>
      </c>
      <c r="F78" s="63">
        <f t="shared" si="36"/>
        <v>0</v>
      </c>
      <c r="G78" s="63">
        <f t="shared" si="37"/>
        <v>0</v>
      </c>
      <c r="H78" s="63">
        <f t="shared" si="38"/>
        <v>0</v>
      </c>
      <c r="I78" s="63">
        <f t="shared" si="39"/>
        <v>0</v>
      </c>
      <c r="J78" s="63">
        <f t="shared" si="40"/>
        <v>0</v>
      </c>
      <c r="K78" s="63">
        <f t="shared" si="41"/>
        <v>0</v>
      </c>
      <c r="L78" s="63">
        <f t="shared" si="42"/>
        <v>0</v>
      </c>
      <c r="M78" s="63">
        <f t="shared" si="43"/>
        <v>0</v>
      </c>
      <c r="N78" s="63">
        <f t="shared" si="44"/>
        <v>0</v>
      </c>
      <c r="O78" s="63">
        <f t="shared" si="45"/>
        <v>0</v>
      </c>
      <c r="P78" s="63">
        <f t="shared" si="46"/>
        <v>0</v>
      </c>
      <c r="Q78" s="31">
        <f t="shared" si="33"/>
        <v>0</v>
      </c>
      <c r="R78" s="44"/>
      <c r="S78" s="44"/>
      <c r="T78" s="44"/>
      <c r="U78" s="44"/>
      <c r="V78" s="44"/>
      <c r="W78" s="44"/>
      <c r="X78" s="44"/>
      <c r="Y78" s="44"/>
      <c r="Z78" s="44"/>
    </row>
    <row r="79" spans="1:26" ht="12.75" customHeight="1">
      <c r="A79" s="44"/>
      <c r="B79" s="227">
        <f t="shared" si="34"/>
        <v>0</v>
      </c>
      <c r="C79" s="223"/>
      <c r="D79" s="224"/>
      <c r="E79" s="63">
        <f t="shared" si="35"/>
        <v>0</v>
      </c>
      <c r="F79" s="63">
        <f t="shared" si="36"/>
        <v>0</v>
      </c>
      <c r="G79" s="63">
        <f t="shared" si="37"/>
        <v>0</v>
      </c>
      <c r="H79" s="63">
        <f t="shared" si="38"/>
        <v>0</v>
      </c>
      <c r="I79" s="63">
        <f t="shared" si="39"/>
        <v>0</v>
      </c>
      <c r="J79" s="63">
        <f t="shared" si="40"/>
        <v>0</v>
      </c>
      <c r="K79" s="63">
        <f t="shared" si="41"/>
        <v>0</v>
      </c>
      <c r="L79" s="63">
        <f t="shared" si="42"/>
        <v>0</v>
      </c>
      <c r="M79" s="63">
        <f t="shared" si="43"/>
        <v>0</v>
      </c>
      <c r="N79" s="63">
        <f t="shared" si="44"/>
        <v>0</v>
      </c>
      <c r="O79" s="63">
        <f t="shared" si="45"/>
        <v>0</v>
      </c>
      <c r="P79" s="63">
        <f t="shared" si="46"/>
        <v>0</v>
      </c>
      <c r="Q79" s="31">
        <f t="shared" si="33"/>
        <v>0</v>
      </c>
      <c r="R79" s="44"/>
      <c r="S79" s="44"/>
      <c r="T79" s="44"/>
      <c r="U79" s="44"/>
      <c r="V79" s="44"/>
      <c r="W79" s="44"/>
      <c r="X79" s="44"/>
      <c r="Y79" s="44"/>
      <c r="Z79" s="44"/>
    </row>
    <row r="80" spans="1:26" ht="12.75" customHeight="1">
      <c r="A80" s="44"/>
      <c r="B80" s="227">
        <f t="shared" si="34"/>
        <v>0</v>
      </c>
      <c r="C80" s="223"/>
      <c r="D80" s="224"/>
      <c r="E80" s="63">
        <f t="shared" si="35"/>
        <v>0</v>
      </c>
      <c r="F80" s="63">
        <f t="shared" si="36"/>
        <v>0</v>
      </c>
      <c r="G80" s="63">
        <f t="shared" si="37"/>
        <v>0</v>
      </c>
      <c r="H80" s="63">
        <f t="shared" si="38"/>
        <v>0</v>
      </c>
      <c r="I80" s="63">
        <f t="shared" si="39"/>
        <v>0</v>
      </c>
      <c r="J80" s="63">
        <f t="shared" si="40"/>
        <v>0</v>
      </c>
      <c r="K80" s="63">
        <f t="shared" si="41"/>
        <v>0</v>
      </c>
      <c r="L80" s="63">
        <f t="shared" si="42"/>
        <v>0</v>
      </c>
      <c r="M80" s="63">
        <f t="shared" si="43"/>
        <v>0</v>
      </c>
      <c r="N80" s="63">
        <f t="shared" si="44"/>
        <v>0</v>
      </c>
      <c r="O80" s="63">
        <f t="shared" si="45"/>
        <v>0</v>
      </c>
      <c r="P80" s="63">
        <f t="shared" si="46"/>
        <v>0</v>
      </c>
      <c r="Q80" s="31">
        <f t="shared" si="33"/>
        <v>0</v>
      </c>
      <c r="R80" s="44"/>
      <c r="S80" s="44"/>
      <c r="T80" s="44"/>
      <c r="U80" s="44"/>
      <c r="V80" s="44"/>
      <c r="W80" s="44"/>
      <c r="X80" s="44"/>
      <c r="Y80" s="44"/>
      <c r="Z80" s="44"/>
    </row>
    <row r="81" spans="1:26" ht="12.75" customHeight="1">
      <c r="A81" s="44"/>
      <c r="B81" s="227">
        <f t="shared" si="34"/>
        <v>0</v>
      </c>
      <c r="C81" s="223"/>
      <c r="D81" s="224"/>
      <c r="E81" s="63">
        <f t="shared" si="35"/>
        <v>0</v>
      </c>
      <c r="F81" s="63">
        <f t="shared" si="36"/>
        <v>0</v>
      </c>
      <c r="G81" s="63">
        <f t="shared" si="37"/>
        <v>0</v>
      </c>
      <c r="H81" s="63">
        <f t="shared" si="38"/>
        <v>0</v>
      </c>
      <c r="I81" s="63">
        <f t="shared" si="39"/>
        <v>0</v>
      </c>
      <c r="J81" s="63">
        <f t="shared" si="40"/>
        <v>0</v>
      </c>
      <c r="K81" s="63">
        <f t="shared" si="41"/>
        <v>0</v>
      </c>
      <c r="L81" s="63">
        <f t="shared" si="42"/>
        <v>0</v>
      </c>
      <c r="M81" s="63">
        <f t="shared" si="43"/>
        <v>0</v>
      </c>
      <c r="N81" s="63">
        <f t="shared" si="44"/>
        <v>0</v>
      </c>
      <c r="O81" s="63">
        <f t="shared" si="45"/>
        <v>0</v>
      </c>
      <c r="P81" s="63">
        <f t="shared" si="46"/>
        <v>0</v>
      </c>
      <c r="Q81" s="31">
        <f t="shared" si="33"/>
        <v>0</v>
      </c>
      <c r="R81" s="44"/>
      <c r="S81" s="44"/>
      <c r="T81" s="44"/>
      <c r="U81" s="44"/>
      <c r="V81" s="44"/>
      <c r="W81" s="44"/>
      <c r="X81" s="44"/>
      <c r="Y81" s="44"/>
      <c r="Z81" s="44"/>
    </row>
    <row r="82" spans="1:26" ht="12.75" customHeight="1">
      <c r="A82" s="44"/>
      <c r="B82" s="227">
        <f t="shared" si="34"/>
        <v>0</v>
      </c>
      <c r="C82" s="223"/>
      <c r="D82" s="224"/>
      <c r="E82" s="63">
        <f t="shared" si="35"/>
        <v>0</v>
      </c>
      <c r="F82" s="63">
        <f t="shared" si="36"/>
        <v>0</v>
      </c>
      <c r="G82" s="63">
        <f t="shared" si="37"/>
        <v>0</v>
      </c>
      <c r="H82" s="63">
        <f t="shared" si="38"/>
        <v>0</v>
      </c>
      <c r="I82" s="63">
        <f t="shared" si="39"/>
        <v>0</v>
      </c>
      <c r="J82" s="63">
        <f t="shared" si="40"/>
        <v>0</v>
      </c>
      <c r="K82" s="63">
        <f t="shared" si="41"/>
        <v>0</v>
      </c>
      <c r="L82" s="63">
        <f t="shared" si="42"/>
        <v>0</v>
      </c>
      <c r="M82" s="63">
        <f t="shared" si="43"/>
        <v>0</v>
      </c>
      <c r="N82" s="63">
        <f t="shared" si="44"/>
        <v>0</v>
      </c>
      <c r="O82" s="63">
        <f t="shared" si="45"/>
        <v>0</v>
      </c>
      <c r="P82" s="63">
        <f t="shared" si="46"/>
        <v>0</v>
      </c>
      <c r="Q82" s="31">
        <f t="shared" si="33"/>
        <v>0</v>
      </c>
      <c r="R82" s="44"/>
      <c r="S82" s="44"/>
      <c r="T82" s="44"/>
      <c r="U82" s="44"/>
      <c r="V82" s="44"/>
      <c r="W82" s="44"/>
      <c r="X82" s="44"/>
      <c r="Y82" s="44"/>
      <c r="Z82" s="44"/>
    </row>
    <row r="83" spans="1:26" ht="12.75" customHeight="1">
      <c r="A83" s="44"/>
      <c r="B83" s="227">
        <f t="shared" si="34"/>
        <v>0</v>
      </c>
      <c r="C83" s="223"/>
      <c r="D83" s="224"/>
      <c r="E83" s="63">
        <f t="shared" si="35"/>
        <v>0</v>
      </c>
      <c r="F83" s="63">
        <f t="shared" si="36"/>
        <v>0</v>
      </c>
      <c r="G83" s="63">
        <f t="shared" si="37"/>
        <v>0</v>
      </c>
      <c r="H83" s="63">
        <f t="shared" si="38"/>
        <v>0</v>
      </c>
      <c r="I83" s="63">
        <f t="shared" si="39"/>
        <v>0</v>
      </c>
      <c r="J83" s="63">
        <f t="shared" si="40"/>
        <v>0</v>
      </c>
      <c r="K83" s="63">
        <f t="shared" si="41"/>
        <v>0</v>
      </c>
      <c r="L83" s="63">
        <f t="shared" si="42"/>
        <v>0</v>
      </c>
      <c r="M83" s="63">
        <f t="shared" si="43"/>
        <v>0</v>
      </c>
      <c r="N83" s="63">
        <f t="shared" si="44"/>
        <v>0</v>
      </c>
      <c r="O83" s="63">
        <f t="shared" si="45"/>
        <v>0</v>
      </c>
      <c r="P83" s="63">
        <f t="shared" si="46"/>
        <v>0</v>
      </c>
      <c r="Q83" s="66">
        <f t="shared" si="33"/>
        <v>0</v>
      </c>
      <c r="R83" s="44"/>
      <c r="S83" s="44"/>
      <c r="T83" s="44"/>
      <c r="U83" s="44"/>
      <c r="V83" s="44"/>
      <c r="W83" s="44"/>
      <c r="X83" s="44"/>
      <c r="Y83" s="44"/>
      <c r="Z83" s="44"/>
    </row>
    <row r="84" spans="1:26" ht="12.75" customHeight="1">
      <c r="A84" s="44"/>
      <c r="B84" s="246" t="s">
        <v>94</v>
      </c>
      <c r="C84" s="247"/>
      <c r="D84" s="248"/>
      <c r="E84" s="85">
        <f t="shared" ref="E84:P84" si="47">SUM(E77:E83)</f>
        <v>0</v>
      </c>
      <c r="F84" s="86">
        <f t="shared" si="47"/>
        <v>0</v>
      </c>
      <c r="G84" s="85">
        <f t="shared" si="47"/>
        <v>0</v>
      </c>
      <c r="H84" s="85">
        <f t="shared" si="47"/>
        <v>0</v>
      </c>
      <c r="I84" s="85">
        <f t="shared" si="47"/>
        <v>0</v>
      </c>
      <c r="J84" s="85">
        <f t="shared" si="47"/>
        <v>0</v>
      </c>
      <c r="K84" s="85">
        <f t="shared" si="47"/>
        <v>0</v>
      </c>
      <c r="L84" s="85">
        <f t="shared" si="47"/>
        <v>0</v>
      </c>
      <c r="M84" s="85">
        <f t="shared" si="47"/>
        <v>0</v>
      </c>
      <c r="N84" s="85">
        <f t="shared" si="47"/>
        <v>0</v>
      </c>
      <c r="O84" s="85">
        <f t="shared" si="47"/>
        <v>0</v>
      </c>
      <c r="P84" s="85">
        <f t="shared" si="47"/>
        <v>0</v>
      </c>
      <c r="Q84" s="44"/>
      <c r="R84" s="44"/>
      <c r="S84" s="44"/>
      <c r="T84" s="44"/>
      <c r="U84" s="44"/>
      <c r="V84" s="44"/>
      <c r="W84" s="44"/>
      <c r="X84" s="44"/>
      <c r="Y84" s="44"/>
      <c r="Z84" s="44"/>
    </row>
    <row r="85" spans="1:26" ht="12.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spans="1:26" ht="12.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spans="1:26" ht="12.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spans="1:26" ht="12.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spans="1:26" ht="12.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spans="1:26" ht="12.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spans="1:26" ht="12.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spans="1:26" ht="12.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spans="1:26" ht="12.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spans="1:26" ht="12.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spans="1:26" ht="12.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spans="1:26" ht="12.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spans="1:26" ht="12.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spans="1:26" ht="12.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spans="1:26" ht="12.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spans="1:26" ht="12.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spans="1:26" ht="12.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spans="1:26" ht="12.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spans="1:26" ht="12.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spans="1:26" ht="12.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spans="1:26" ht="12.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spans="1:26" ht="12.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spans="1:26" ht="12.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spans="1:26" ht="12.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spans="1:26" ht="12.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spans="1:26" ht="12.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spans="1:26" ht="12.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spans="1:26" ht="12.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spans="1:26" ht="12.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spans="1:26" ht="12.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spans="1:26" ht="12.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spans="1:26" ht="12.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spans="1:26" ht="12.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spans="1:26" ht="12.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spans="1:26" ht="12.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spans="1:26" ht="12.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spans="1:26" ht="12.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spans="1:26" ht="12.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spans="1:26" ht="12.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spans="1:26" ht="12.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spans="1:26" ht="12.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spans="1:26" ht="12.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spans="1:26" ht="12.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spans="1:26" ht="12.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spans="1:26" ht="12.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spans="1:26" ht="12.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spans="1:26" ht="12.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spans="1:26" ht="12.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spans="1:26" ht="12.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spans="1:26" ht="12.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spans="1:26" ht="12.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spans="1:26" ht="12.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spans="1:26" ht="12.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spans="1:26" ht="12.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spans="1:26" ht="12.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spans="1:26" ht="12.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spans="1:26" ht="12.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spans="1:26" ht="12.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spans="1:26" ht="12.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spans="1:26" ht="12.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spans="1:26" ht="12.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spans="1:26" ht="12.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spans="1:26" ht="12.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spans="1:26" ht="12.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spans="1:26" ht="12.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spans="1:26" ht="12.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spans="1:26" ht="12.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spans="1:26" ht="12.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spans="1:26" ht="12.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spans="1:26" ht="12.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spans="1:26" ht="12.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spans="1:26" ht="12.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spans="1:26" ht="12.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spans="1:26" ht="12.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spans="1:26" ht="12.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spans="1:26" ht="12.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spans="1:26" ht="12.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spans="1:26" ht="12.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spans="1:26" ht="12.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spans="1:26" ht="12.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spans="1:26" ht="12.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spans="1:26" ht="12.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spans="1:26" ht="12.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spans="1:26" ht="12.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spans="1:26" ht="12.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spans="1:26" ht="12.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spans="1:26" ht="12.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spans="1:26" ht="12.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spans="1:26" ht="12.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spans="1:26" ht="12.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spans="1:26" ht="12.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spans="1:26" ht="12.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spans="1:26" ht="12.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spans="1:26" ht="12.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spans="1:26" ht="12.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spans="1:26" ht="12.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spans="1:26" ht="12.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spans="1:26" ht="12.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spans="1:26" ht="12.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spans="1:26" ht="12.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spans="1:26" ht="12.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spans="1:26" ht="12.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spans="1:26" ht="12.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spans="1:26" ht="12.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spans="1:26" ht="12.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spans="1:26" ht="12.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spans="1:26" ht="12.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spans="1:26" ht="12.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spans="1:26" ht="12.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spans="1:26" ht="12.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spans="1:26" ht="12.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spans="1:26" ht="12.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spans="1:26" ht="12.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spans="1:26" ht="12.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spans="1:26" ht="12.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spans="1:26" ht="12.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spans="1:26" ht="12.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spans="1:26" ht="12.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spans="1:26" ht="12.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spans="1:26" ht="12.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spans="1:26" ht="12.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spans="1:26" ht="12.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spans="1:26" ht="12.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spans="1:26" ht="12.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spans="1:26" ht="12.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spans="1:26" ht="12.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spans="1:26" ht="12.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spans="1:26" ht="12.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spans="1:26" ht="12.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spans="1:26" ht="12.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spans="1:26" ht="12.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spans="1:26" ht="12.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spans="1:26" ht="12.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spans="1:26" ht="12.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spans="1:26" ht="12.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spans="1:26" ht="12.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spans="1:26" ht="12.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spans="1:26" ht="12.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spans="1:26" ht="12.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spans="1:26" ht="12.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spans="1:26" ht="12.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spans="1:26" ht="12.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spans="1:26" ht="12.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spans="1:26" ht="12.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spans="1:26" ht="12.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spans="1:26" ht="12.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spans="1:26" ht="12.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spans="1:26" ht="12.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spans="1:26" ht="12.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spans="1:26" ht="12.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spans="1:26" ht="12.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spans="1:26" ht="12.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spans="1:26" ht="12.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spans="1:26" ht="12.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spans="1:26" ht="12.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spans="1:26" ht="12.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spans="1:26" ht="12.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spans="1:26" ht="12.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spans="1:26" ht="12.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spans="1:26" ht="12.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spans="1:26" ht="12.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spans="1:26" ht="12.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spans="1:26" ht="12.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spans="1:26" ht="12.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spans="1:26" ht="12.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spans="1:26" ht="12.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spans="1:26" ht="12.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spans="1:26" ht="12.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spans="1:26" ht="12.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spans="1:26" ht="12.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spans="1:26" ht="12.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spans="1:26" ht="12.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spans="1:26" ht="12.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spans="1:26" ht="12.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spans="1:26" ht="12.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spans="1:26" ht="12.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spans="1:26" ht="12.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spans="1:26" ht="12.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spans="1:26" ht="12.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spans="1:26" ht="12.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spans="1:26" ht="12.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spans="1:26" ht="12.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spans="1:26" ht="12.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spans="1:26" ht="12.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spans="1:26" ht="12.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spans="1:26" ht="12.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spans="1:26" ht="12.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spans="1:26" ht="12.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spans="1:26" ht="12.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spans="1:26" ht="12.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spans="1:26" ht="12.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spans="1:26" ht="12.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spans="1:26" ht="12.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spans="1:26" ht="12.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spans="1:26" ht="12.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spans="1:26" ht="12.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spans="1:26" ht="12.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spans="1:26" ht="12.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spans="1:26" ht="12.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spans="1:26" ht="12.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spans="1:26" ht="12.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spans="1:26" ht="12.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spans="1:26" ht="12.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spans="1:26" ht="12.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spans="1:26" ht="12.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spans="1:26" ht="12.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spans="1:26" ht="12.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spans="1:26" ht="12.7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spans="1:26" ht="12.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spans="1:26" ht="12.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spans="1:26" ht="12.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spans="1:26" ht="12.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spans="1:26" ht="12.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spans="1:26" ht="12.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spans="1:26" ht="12.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spans="1:26" ht="12.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spans="1:26" ht="12.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spans="1:26" ht="12.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spans="1:26" ht="12.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spans="1:26" ht="12.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spans="1:26" ht="12.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spans="1:26" ht="12.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spans="1:26" ht="12.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spans="1:26" ht="12.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spans="1:26" ht="12.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spans="1:26" ht="12.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spans="1:26" ht="12.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spans="1:26" ht="12.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spans="1:26" ht="12.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spans="1:26" ht="12.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spans="1:26" ht="12.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spans="1:26" ht="12.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spans="1:26" ht="12.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spans="1:26" ht="12.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spans="1:26" ht="12.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spans="1:26" ht="12.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spans="1:26" ht="12.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spans="1:26" ht="12.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spans="1:26" ht="12.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spans="1:26" ht="12.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spans="1:26" ht="12.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spans="1:26" ht="12.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spans="1:26" ht="12.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spans="1:26" ht="12.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spans="1:26" ht="12.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spans="1:26" ht="12.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spans="1:26" ht="12.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spans="1:26" ht="12.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spans="1:26" ht="12.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spans="1:26" ht="12.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spans="1:26" ht="12.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spans="1:26" ht="12.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spans="1:26" ht="12.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spans="1:26" ht="12.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spans="1:26" ht="12.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spans="1:26" ht="12.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spans="1:26" ht="12.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spans="1:26" ht="12.75"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spans="1:26" ht="12.75"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spans="1:26" ht="12.75"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spans="1:26" ht="12.7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spans="1:26" ht="12.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spans="1:26" ht="12.75"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spans="1:26" ht="12.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spans="1:26" ht="12.75" customHeight="1">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spans="1:26" ht="12.75" customHeight="1">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spans="1:26" ht="12.75" customHeight="1">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spans="1:26" ht="12.75" customHeight="1">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spans="1:26" ht="12.75" customHeight="1">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spans="1:26" ht="12.75" customHeight="1">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spans="1:26" ht="12.75" customHeight="1">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spans="1:26" ht="12.75" customHeight="1">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spans="1:26" ht="12.75" customHeight="1">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spans="1:26" ht="12.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spans="1:26" ht="12.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spans="1:26" ht="12.75" customHeight="1">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spans="1:26" ht="12.75" customHeight="1">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spans="1:26" ht="12.75" customHeight="1">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spans="1:26" ht="12.75" customHeight="1">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spans="1:26" ht="12.75" customHeight="1">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spans="1:26" ht="12.75" customHeight="1">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spans="1:26" ht="12.75" customHeight="1">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spans="1:26" ht="12.75" customHeight="1">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spans="1:26" ht="12.75" customHeight="1">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spans="1:26" ht="12.75" customHeight="1">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spans="1:26" ht="12.75" customHeight="1">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spans="1:26" ht="12.75" customHeight="1">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spans="1:26" ht="12.75" customHeight="1">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spans="1:26" ht="12.75" customHeight="1">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spans="1:26" ht="12.75" customHeight="1">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spans="1:26" ht="12.75" customHeight="1">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spans="1:26" ht="12.75" customHeight="1">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spans="1:26" ht="12.75" customHeight="1">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spans="1:26" ht="12.75" customHeight="1">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spans="1:26" ht="12.75" customHeight="1">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spans="1:26" ht="12.75" customHeight="1">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spans="1:26" ht="12.75" customHeight="1">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spans="1:26" ht="12.75" customHeight="1">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spans="1:26" ht="12.75" customHeight="1">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spans="1:26" ht="12.75" customHeight="1">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spans="1:26" ht="12.75" customHeight="1">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spans="1:26" ht="12.75" customHeight="1">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spans="1:26" ht="12.75" customHeight="1">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spans="1:26" ht="12.75" customHeight="1">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spans="1:26" ht="12.75" customHeight="1">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spans="1:26" ht="12.75" customHeight="1">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spans="1:26" ht="12.75" customHeight="1">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spans="1:26" ht="12.75" customHeight="1">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spans="1:26" ht="12.75" customHeight="1">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spans="1:26" ht="12.75" customHeight="1">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spans="1:26" ht="12.75" customHeight="1">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spans="1:26" ht="12.75" customHeight="1">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spans="1:26" ht="12.75" customHeight="1">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spans="1:26" ht="12.75" customHeight="1">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spans="1:26" ht="12.75" customHeight="1">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spans="1:26" ht="12.75" customHeight="1">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spans="1:26" ht="12.75" customHeight="1">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spans="1:26" ht="12.75" customHeight="1">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spans="1:26" ht="12.75" customHeight="1">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spans="1:26" ht="12.75" customHeight="1">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spans="1:26" ht="12.75" customHeight="1">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spans="1:26" ht="12.75" customHeight="1">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spans="1:26" ht="12.75" customHeight="1">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spans="1:26" ht="12.75" customHeight="1">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spans="1:26" ht="12.75" customHeight="1">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spans="1:26" ht="12.75" customHeight="1">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spans="1:26" ht="12.75" customHeight="1">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spans="1:26" ht="12.75" customHeight="1">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spans="1:26" ht="12.75" customHeight="1">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spans="1:26" ht="12.75" customHeight="1">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spans="1:26" ht="12.75" customHeight="1">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spans="1:26" ht="12.75" customHeight="1">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spans="1:26" ht="12.75" customHeight="1">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spans="1:26" ht="12.75" customHeight="1">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spans="1:26" ht="12.75" customHeight="1">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spans="1:26" ht="12.75" customHeight="1">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spans="1:26" ht="12.75" customHeight="1">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spans="1:26" ht="12.75" customHeight="1">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spans="1:26" ht="12.75" customHeight="1">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spans="1:26" ht="12.75" customHeight="1">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spans="1:26" ht="12.75" customHeight="1">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spans="1:26" ht="12.75" customHeight="1">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spans="1:26" ht="12.75" customHeight="1">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spans="1:26" ht="12.75" customHeight="1">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spans="1:26" ht="12.75" customHeight="1">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spans="1:26" ht="12.75" customHeight="1">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spans="1:26" ht="12.75" customHeight="1">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spans="1:26" ht="12.75" customHeight="1">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spans="1:26" ht="12.75" customHeight="1">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spans="1:26" ht="12.75" customHeight="1">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spans="1:26" ht="12.75" customHeight="1">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spans="1:26" ht="12.75" customHeight="1">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spans="1:26" ht="12.75" customHeight="1">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spans="1:26" ht="12.75" customHeight="1">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spans="1:26" ht="12.75" customHeight="1">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spans="1:26" ht="12.75" customHeight="1">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spans="1:26" ht="12.75" customHeight="1">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spans="1:26" ht="12.75" customHeight="1">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spans="1:26" ht="12.75" customHeight="1">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spans="1:26" ht="12.75" customHeight="1">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spans="1:26" ht="12.75" customHeight="1">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spans="1:26" ht="12.75" customHeight="1">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spans="1:26" ht="12.75" customHeight="1">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spans="1:26" ht="12.75" customHeight="1">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spans="1:26" ht="12.75" customHeight="1">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spans="1:26" ht="12.75" customHeight="1">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spans="1:26" ht="12.75" customHeight="1">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spans="1:26" ht="12.75" customHeight="1">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spans="1:26" ht="12.75" customHeight="1">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spans="1:26" ht="12.75" customHeight="1">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spans="1:26" ht="12.75" customHeight="1">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spans="1:26" ht="12.75" customHeight="1">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spans="1:26" ht="12.75" customHeight="1">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spans="1:26" ht="12.75" customHeight="1">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spans="1:26" ht="12.75" customHeight="1">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spans="1:26" ht="12.75" customHeight="1">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spans="1:26" ht="12.75" customHeight="1">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spans="1:26" ht="12.75" customHeight="1">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spans="1:26" ht="12.75" customHeight="1">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spans="1:26" ht="12.75" customHeight="1">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spans="1:26" ht="12.75" customHeight="1">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spans="1:26" ht="12.75" customHeight="1">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spans="1:26" ht="12.75" customHeight="1">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spans="1:26" ht="12.75" customHeight="1">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spans="1:26" ht="12.75" customHeight="1">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spans="1:26" ht="12.75" customHeight="1">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spans="1:26" ht="12.75" customHeight="1">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spans="1:26" ht="12.75" customHeight="1">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spans="1:26" ht="12.75" customHeight="1">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spans="1:26" ht="12.75" customHeight="1">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spans="1:26" ht="12.75" customHeight="1">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spans="1:26" ht="12.75" customHeight="1">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spans="1:26" ht="12.75" customHeight="1">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spans="1:26" ht="12.75" customHeight="1">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spans="1:26" ht="12.75" customHeight="1">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spans="1:26" ht="12.75" customHeight="1">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spans="1:26" ht="12.75" customHeight="1">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spans="1:26" ht="12.75" customHeight="1">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spans="1:26" ht="12.75" customHeight="1">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spans="1:26" ht="12.75" customHeight="1">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spans="1:26" ht="12.75" customHeight="1">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spans="1:26" ht="12.75" customHeight="1">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spans="1:26" ht="12.75" customHeight="1">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spans="1:26" ht="12.75" customHeight="1">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spans="1:26" ht="12.75" customHeight="1">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spans="1:26" ht="12.75" customHeight="1">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spans="1:26" ht="12.75" customHeight="1">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spans="1:26" ht="12.75" customHeight="1">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spans="1:26" ht="12.75" customHeight="1">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spans="1:26" ht="12.75" customHeight="1">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spans="1:26" ht="12.75" customHeight="1">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spans="1:26" ht="12.75" customHeight="1">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spans="1:26" ht="12.75" customHeight="1">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spans="1:26" ht="12.75" customHeight="1">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spans="1:26" ht="12.75" customHeight="1">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spans="1:26" ht="12.75" customHeight="1">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spans="1:26" ht="12.75" customHeight="1">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spans="1:26" ht="12.75" customHeight="1">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spans="1:26" ht="12.75" customHeight="1">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spans="1:26" ht="12.75" customHeight="1">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spans="1:26" ht="12.75" customHeight="1">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spans="1:26" ht="12.75" customHeight="1">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spans="1:26" ht="12.75" customHeight="1">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spans="1:26" ht="12.75" customHeight="1">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spans="1:26" ht="12.75" customHeight="1">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spans="1:26" ht="12.75" customHeight="1">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spans="1:26" ht="12.75" customHeight="1">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spans="1:26" ht="12.75" customHeight="1">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spans="1:26" ht="12.75" customHeight="1">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spans="1:26" ht="12.75" customHeight="1">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spans="1:26" ht="12.75" customHeight="1">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spans="1:26" ht="12.75" customHeight="1">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spans="1:26" ht="12.75" customHeight="1">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spans="1:26" ht="12.75" customHeight="1">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spans="1:26" ht="12.75" customHeight="1">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spans="1:26" ht="12.75" customHeight="1">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spans="1:26" ht="12.75" customHeight="1">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spans="1:26" ht="12.75" customHeight="1">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spans="1:26" ht="12.75" customHeight="1">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spans="1:26" ht="12.75" customHeight="1">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spans="1:26" ht="12.75" customHeight="1">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spans="1:26" ht="12.75" customHeight="1">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spans="1:26" ht="12.75" customHeight="1">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spans="1:26" ht="12.75" customHeight="1">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spans="1:26" ht="12.75" customHeight="1">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spans="1:26" ht="12.75" customHeight="1">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spans="1:26" ht="12.75" customHeight="1">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spans="1:26" ht="12.75" customHeight="1">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spans="1:26" ht="12.75" customHeight="1">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spans="1:26" ht="12.75" customHeight="1">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spans="1:26" ht="12.75" customHeight="1">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spans="1:26" ht="12.75" customHeight="1">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spans="1:26" ht="12.75" customHeight="1">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spans="1:26" ht="12.75" customHeight="1">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spans="1:26" ht="12.75" customHeight="1">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spans="1:26" ht="12.75" customHeight="1">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spans="1:26" ht="12.75" customHeight="1">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spans="1:26" ht="12.75" customHeight="1">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spans="1:26" ht="12.75" customHeight="1">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spans="1:26" ht="12.75" customHeight="1">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spans="1:26" ht="12.75" customHeight="1">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spans="1:26" ht="12.75" customHeight="1">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spans="1:26" ht="12.75" customHeight="1">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spans="1:26" ht="12.75" customHeight="1">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spans="1:26" ht="12.75" customHeight="1">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spans="1:26" ht="12.75" customHeight="1">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spans="1:26" ht="12.75" customHeight="1">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spans="1:26" ht="12.75" customHeight="1">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spans="1:26" ht="12.75" customHeight="1">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spans="1:26" ht="12.75" customHeight="1">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spans="1:26" ht="12.75" customHeight="1">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spans="1:26" ht="12.75" customHeight="1">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spans="1:26" ht="12.75" customHeight="1">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spans="1:26" ht="12.75" customHeight="1">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spans="1:26" ht="12.75" customHeight="1">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spans="1:26" ht="12.75" customHeight="1">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spans="1:26" ht="12.75" customHeight="1">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spans="1:26" ht="12.75" customHeight="1">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spans="1:26" ht="12.75" customHeight="1">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spans="1:26" ht="12.75" customHeight="1">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spans="1:26" ht="12.75" customHeight="1">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spans="1:26" ht="12.75" customHeight="1">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spans="1:26" ht="12.75" customHeight="1">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spans="1:26" ht="12.75" customHeight="1">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spans="1:26" ht="12.75" customHeight="1">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spans="1:26" ht="12.75" customHeight="1">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spans="1:26" ht="12.75" customHeight="1">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spans="1:26" ht="12.75" customHeight="1">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spans="1:26" ht="12.75" customHeight="1">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spans="1:26" ht="12.75" customHeight="1">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spans="1:26" ht="12.75" customHeight="1">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spans="1:26" ht="12.75" customHeight="1">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spans="1:26" ht="12.75" customHeight="1">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spans="1:26" ht="12.75" customHeight="1">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spans="1:26" ht="12.75" customHeight="1">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spans="1:26" ht="12.75" customHeight="1">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spans="1:26" ht="12.75" customHeight="1">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spans="1:26" ht="12.75" customHeight="1">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spans="1:26" ht="12.75" customHeight="1">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spans="1:26" ht="12.75" customHeight="1">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spans="1:26" ht="12.75" customHeight="1">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spans="1:26" ht="12.75" customHeight="1">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spans="1:26" ht="12.75" customHeight="1">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spans="1:26" ht="12.75" customHeight="1">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spans="1:26" ht="12.75" customHeight="1">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spans="1:26" ht="12.75" customHeight="1">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spans="1:26" ht="12.75" customHeight="1">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spans="1:26" ht="12.75" customHeight="1">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spans="1:26" ht="12.75" customHeight="1">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spans="1:26" ht="12.75" customHeight="1">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spans="1:26" ht="12.75" customHeight="1">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spans="1:26" ht="12.75" customHeight="1">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spans="1:26" ht="12.75" customHeight="1">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spans="1:26" ht="12.75" customHeight="1">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spans="1:26" ht="12.75" customHeight="1">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spans="1:26" ht="12.75" customHeight="1">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spans="1:26" ht="12.75" customHeight="1">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spans="1:26" ht="12.75" customHeight="1">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spans="1:26" ht="12.75" customHeight="1">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spans="1:26" ht="12.75" customHeight="1">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spans="1:26" ht="12.75" customHeight="1">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spans="1:26" ht="12.75" customHeight="1">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spans="1:26" ht="12.75" customHeight="1">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spans="1:26" ht="12.75" customHeight="1">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spans="1:26" ht="12.75" customHeight="1">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spans="1:26" ht="12.75" customHeight="1">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spans="1:26" ht="12.75" customHeight="1">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spans="1:26" ht="12.75" customHeight="1">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spans="1:26" ht="12.75" customHeight="1">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spans="1:26" ht="12.75" customHeight="1">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spans="1:26" ht="12.75" customHeight="1">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spans="1:26" ht="12.75" customHeight="1">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spans="1:26" ht="12.75" customHeight="1">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spans="1:26" ht="12.75" customHeight="1">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spans="1:26" ht="12.75" customHeight="1">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spans="1:26" ht="12.75" customHeight="1">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spans="1:26" ht="12.75" customHeight="1">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spans="1:26" ht="12.75" customHeight="1">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spans="1:26" ht="12.75" customHeight="1">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spans="1:26" ht="12.75" customHeight="1">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spans="1:26" ht="12.75" customHeight="1">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spans="1:26" ht="12.75" customHeight="1">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spans="1:26" ht="12.75" customHeight="1">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spans="1:26" ht="12.75" customHeight="1">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spans="1:26" ht="12.75" customHeight="1">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spans="1:26" ht="12.75" customHeight="1">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spans="1:26" ht="12.75" customHeight="1">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spans="1:26" ht="12.75" customHeight="1">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spans="1:26" ht="12.75" customHeight="1">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spans="1:26" ht="12.75" customHeight="1">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spans="1:26" ht="12.75" customHeight="1">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spans="1:26" ht="12.75" customHeight="1">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spans="1:26" ht="12.75" customHeight="1">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spans="1:26" ht="12.75" customHeight="1">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spans="1:26" ht="12.75" customHeight="1">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spans="1:26" ht="12.75" customHeight="1">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spans="1:26" ht="12.75" customHeight="1">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spans="1:26" ht="12.75" customHeight="1">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spans="1:26" ht="12.75" customHeight="1">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spans="1:26" ht="12.75" customHeight="1">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spans="1:26" ht="12.75" customHeight="1">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spans="1:26" ht="12.75" customHeight="1">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spans="1:26" ht="12.75" customHeight="1">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spans="1:26" ht="12.75" customHeight="1">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spans="1:26" ht="12.75" customHeight="1">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spans="1:26" ht="12.75" customHeight="1">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spans="1:26" ht="12.75" customHeight="1">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spans="1:26" ht="12.75" customHeight="1">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spans="1:26" ht="12.75" customHeight="1">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spans="1:26" ht="12.75" customHeight="1">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spans="1:26" ht="12.75" customHeight="1">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spans="1:26" ht="12.75" customHeight="1">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spans="1:26" ht="12.75" customHeight="1">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spans="1:26" ht="12.75" customHeight="1">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spans="1:26" ht="12.75" customHeight="1">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spans="1:26" ht="12.75" customHeight="1">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spans="1:26" ht="12.75" customHeight="1">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spans="1:26" ht="12.75" customHeight="1">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spans="1:26" ht="12.75" customHeight="1">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spans="1:26" ht="12.75" customHeight="1">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spans="1:26" ht="12.75" customHeight="1">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spans="1:26" ht="12.75" customHeight="1">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spans="1:26" ht="12.75" customHeight="1">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spans="1:26" ht="12.75" customHeight="1">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spans="1:26" ht="12.75" customHeight="1">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spans="1:26" ht="12.75" customHeight="1">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spans="1:26" ht="12.75" customHeight="1">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spans="1:26" ht="12.75" customHeight="1">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spans="1:26" ht="12.75" customHeight="1">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spans="1:26" ht="12.75" customHeight="1">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spans="1:26" ht="12.75" customHeight="1">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spans="1:26" ht="12.75" customHeight="1">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spans="1:26" ht="12.75" customHeight="1">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spans="1:26" ht="12.75" customHeight="1">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spans="1:26" ht="12.75" customHeight="1">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spans="1:26" ht="12.75" customHeight="1">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spans="1:26" ht="12.75" customHeight="1">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spans="1:26" ht="12.75" customHeight="1">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spans="1:26" ht="12.75" customHeight="1">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spans="1:26" ht="12.75" customHeight="1">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spans="1:26" ht="12.75" customHeight="1">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spans="1:26" ht="12.75" customHeight="1">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spans="1:26" ht="12.75" customHeight="1">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spans="1:26" ht="12.75" customHeight="1">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spans="1:26" ht="12.75" customHeight="1">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spans="1:26" ht="12.75" customHeight="1">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spans="1:26" ht="12.75" customHeight="1">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spans="1:26" ht="12.75" customHeight="1">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spans="1:26" ht="12.75" customHeight="1">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spans="1:26" ht="12.75" customHeight="1">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spans="1:26" ht="12.75" customHeight="1">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spans="1:26" ht="12.75" customHeight="1">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spans="1:26" ht="12.75" customHeight="1">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spans="1:26" ht="12.75" customHeight="1">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spans="1:26" ht="12.75" customHeight="1">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spans="1:26" ht="12.75" customHeight="1">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spans="1:26" ht="12.75" customHeight="1">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spans="1:26" ht="12.75" customHeight="1">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spans="1:26" ht="12.75" customHeight="1">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spans="1:26" ht="12.75" customHeight="1">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spans="1:26" ht="12.75" customHeight="1">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spans="1:26" ht="12.75" customHeight="1">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spans="1:26" ht="12.75" customHeight="1">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spans="1:26" ht="12.75" customHeight="1">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spans="1:26" ht="12.75" customHeight="1">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spans="1:26" ht="12.75" customHeight="1">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spans="1:26" ht="12.75" customHeight="1">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spans="1:26" ht="12.75" customHeight="1">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spans="1:26" ht="12.75" customHeight="1">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spans="1:26" ht="12.75" customHeight="1">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spans="1:26" ht="12.75" customHeight="1">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spans="1:26" ht="12.75" customHeight="1">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spans="1:26" ht="12.75" customHeight="1">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spans="1:26" ht="12.75" customHeight="1">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spans="1:26" ht="12.75" customHeight="1">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spans="1:26" ht="12.75" customHeight="1">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spans="1:26" ht="12.75" customHeight="1">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spans="1:26" ht="12.75" customHeight="1">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spans="1:26" ht="12.75" customHeight="1">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spans="1:26" ht="12.75" customHeight="1">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spans="1:26" ht="12.75" customHeight="1">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spans="1:26" ht="12.75" customHeight="1">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spans="1:26" ht="12.75" customHeight="1">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spans="1:26" ht="12.75" customHeight="1">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spans="1:26" ht="12.75" customHeight="1">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spans="1:26" ht="12.75" customHeight="1">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spans="1:26" ht="12.75" customHeight="1">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spans="1:26" ht="12.75" customHeight="1">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spans="1:26" ht="12.75" customHeight="1">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spans="1:26" ht="12.75" customHeight="1">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spans="1:26" ht="12.75" customHeight="1">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spans="1:26" ht="12.75" customHeight="1">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spans="1:26" ht="12.75" customHeight="1">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spans="1:26" ht="12.75" customHeight="1">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spans="1:26" ht="12.75" customHeight="1">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spans="1:26" ht="12.75" customHeight="1">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spans="1:26" ht="12.75" customHeight="1">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spans="1:26" ht="12.75" customHeight="1">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spans="1:26" ht="12.75" customHeight="1">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spans="1:26" ht="12.75" customHeight="1">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spans="1:26" ht="12.75" customHeight="1">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spans="1:26" ht="12.75" customHeight="1">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spans="1:26" ht="12.75" customHeight="1">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spans="1:26" ht="12.75" customHeight="1">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spans="1:26" ht="12.75" customHeight="1">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spans="1:26" ht="12.75" customHeight="1">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spans="1:26" ht="12.75" customHeight="1">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spans="1:26" ht="12.75" customHeight="1">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spans="1:26" ht="12.75" customHeight="1">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spans="1:26" ht="12.75" customHeight="1">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spans="1:26" ht="12.75" customHeight="1">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spans="1:26" ht="12.75" customHeight="1">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spans="1:26" ht="12.75" customHeight="1">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spans="1:26" ht="12.75" customHeight="1">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spans="1:26" ht="12.75" customHeight="1">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spans="1:26" ht="12.75" customHeight="1">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spans="1:26" ht="12.75" customHeight="1">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spans="1:26" ht="12.75" customHeight="1">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spans="1:26" ht="12.75" customHeight="1">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spans="1:26" ht="12.75" customHeight="1">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spans="1:26" ht="12.75" customHeight="1">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spans="1:26" ht="12.75" customHeight="1">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spans="1:26" ht="12.75" customHeight="1">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spans="1:26" ht="12.75" customHeight="1">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spans="1:26" ht="12.75" customHeight="1">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spans="1:26" ht="12.75" customHeight="1">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spans="1:26" ht="12.75" customHeight="1">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spans="1:26" ht="12.75" customHeight="1">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spans="1:26" ht="12.75" customHeight="1">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spans="1:26" ht="12.75" customHeight="1">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spans="1:26" ht="12.75" customHeight="1">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spans="1:26" ht="12.75" customHeight="1">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spans="1:26" ht="12.75" customHeight="1">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spans="1:26" ht="12.75" customHeight="1">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spans="1:26" ht="12.75" customHeight="1">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spans="1:26" ht="12.75" customHeight="1">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spans="1:26" ht="12.75" customHeight="1">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spans="1:26" ht="12.75" customHeight="1">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spans="1:26" ht="12.75" customHeight="1">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spans="1:26" ht="12.75" customHeight="1">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spans="1:26" ht="12.75" customHeight="1">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spans="1:26" ht="12.75" customHeight="1">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spans="1:26" ht="12.75" customHeight="1">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spans="1:26" ht="12.75" customHeight="1">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spans="1:26" ht="12.75" customHeight="1">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spans="1:26" ht="12.75" customHeight="1">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spans="1:26" ht="12.75" customHeight="1">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spans="1:26" ht="12.75" customHeight="1">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spans="1:26" ht="12.75" customHeight="1">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spans="1:26" ht="12.75" customHeight="1">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spans="1:26" ht="12.75" customHeight="1">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spans="1:26" ht="12.75" customHeight="1">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spans="1:26" ht="12.75" customHeight="1">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spans="1:26" ht="12.75" customHeight="1">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spans="1:26" ht="12.75" customHeight="1">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spans="1:26" ht="12.75" customHeight="1">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spans="1:26" ht="12.75" customHeight="1">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spans="1:26" ht="12.75" customHeight="1">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spans="1:26" ht="12.75" customHeight="1">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spans="1:26" ht="12.75" customHeight="1">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spans="1:26" ht="12.75" customHeight="1">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spans="1:26" ht="12.75" customHeight="1">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spans="1:26" ht="12.75" customHeight="1">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spans="1:26" ht="12.75" customHeight="1">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spans="1:26" ht="12.75" customHeight="1">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spans="1:26" ht="12.75" customHeight="1">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spans="1:26" ht="12.75" customHeight="1">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spans="1:26" ht="12.75" customHeight="1">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spans="1:26" ht="12.75" customHeight="1">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spans="1:26" ht="12.75" customHeight="1">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spans="1:26" ht="12.75" customHeight="1">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spans="1:26" ht="12.75" customHeight="1">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spans="1:26" ht="12.75" customHeight="1">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spans="1:26" ht="12.75" customHeight="1">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spans="1:26" ht="12.75" customHeight="1">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spans="1:26" ht="12.75" customHeight="1">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spans="1:26" ht="12.75" customHeight="1">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spans="1:26" ht="12.75" customHeight="1">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spans="1:26" ht="12.75" customHeight="1">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spans="1:26" ht="12.75" customHeight="1">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spans="1:26" ht="12.75" customHeight="1">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spans="1:26" ht="12.75" customHeight="1">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spans="1:26" ht="12.75" customHeight="1">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spans="1:26" ht="12.75" customHeight="1">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spans="1:26" ht="12.75" customHeight="1">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spans="1:26" ht="12.75" customHeight="1">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spans="1:26" ht="12.75" customHeight="1">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spans="1:26" ht="12.75" customHeight="1">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spans="1:26" ht="12.75" customHeight="1">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spans="1:26" ht="12.75" customHeight="1">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spans="1:26" ht="12.75" customHeight="1">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spans="1:26" ht="12.75" customHeight="1">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spans="1:26" ht="12.75" customHeight="1">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spans="1:26" ht="12.75" customHeight="1">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spans="1:26" ht="12.75" customHeight="1">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spans="1:26" ht="12.75" customHeight="1">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spans="1:26" ht="12.75" customHeight="1">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spans="1:26" ht="12.75" customHeight="1">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spans="1:26" ht="12.75" customHeight="1">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spans="1:26" ht="12.75" customHeight="1">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spans="1:26" ht="12.75" customHeight="1">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spans="1:26" ht="12.75" customHeight="1">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spans="1:26" ht="12.75" customHeight="1">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spans="1:26" ht="12.75" customHeight="1">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spans="1:26" ht="12.75" customHeight="1">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spans="1:26" ht="12.75" customHeight="1">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spans="1:26" ht="12.75" customHeight="1">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spans="1:26" ht="12.75" customHeight="1">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spans="1:26" ht="12.75" customHeight="1">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spans="1:26" ht="12.75" customHeight="1">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spans="1:26" ht="12.75" customHeight="1">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spans="1:26" ht="12.75" customHeight="1">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spans="1:26" ht="12.75" customHeight="1">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spans="1:26" ht="12.75" customHeight="1">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spans="1:26" ht="12.75" customHeight="1">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spans="1:26" ht="12.75" customHeight="1">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spans="1:26" ht="12.75" customHeight="1">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spans="1:26" ht="12.75" customHeight="1">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spans="1:26" ht="12.75" customHeight="1">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spans="1:26" ht="12.75" customHeight="1">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spans="1:26" ht="12.75" customHeight="1">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spans="1:26" ht="12.75" customHeight="1">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spans="1:26" ht="12.75" customHeight="1">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spans="1:26" ht="12.75" customHeight="1">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spans="1:26" ht="12.75" customHeight="1">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spans="1:26" ht="12.75" customHeight="1">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spans="1:26" ht="12.75" customHeight="1">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spans="1:26" ht="12.75" customHeight="1">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spans="1:26" ht="12.75" customHeight="1">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spans="1:26" ht="12.75" customHeight="1">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spans="1:26" ht="12.75" customHeight="1">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spans="1:26" ht="12.75" customHeight="1">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spans="1:26" ht="12.75" customHeight="1">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spans="1:26" ht="12.75" customHeight="1">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spans="1:26" ht="12.75" customHeight="1">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spans="1:26" ht="12.75" customHeight="1">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spans="1:26" ht="12.75" customHeight="1">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spans="1:26" ht="12.75" customHeight="1">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spans="1:26" ht="12.75" customHeight="1">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spans="1:26" ht="12.75" customHeight="1">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spans="1:26" ht="12.75" customHeight="1">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spans="1:26" ht="12.75" customHeight="1">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spans="1:26" ht="12.75" customHeight="1">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spans="1:26" ht="12.75" customHeight="1">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spans="1:26" ht="12.75" customHeight="1">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spans="1:26" ht="12.75" customHeight="1">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spans="1:26" ht="12.75" customHeight="1">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spans="1:26" ht="12.75" customHeight="1">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spans="1:26" ht="12.75" customHeight="1">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spans="1:26" ht="12.75" customHeight="1">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spans="1:26" ht="12.75" customHeight="1">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spans="1:26" ht="12.75" customHeight="1">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spans="1:26" ht="12.75" customHeight="1">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spans="1:26" ht="12.75" customHeight="1">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spans="1:26" ht="12.75" customHeight="1">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spans="1:26" ht="12.75" customHeight="1">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spans="1:26" ht="12.75" customHeight="1">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spans="1:26" ht="12.75" customHeight="1">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spans="1:26" ht="12.75" customHeight="1">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spans="1:26" ht="12.75" customHeight="1">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spans="1:26" ht="12.75" customHeight="1">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spans="1:26" ht="12.75" customHeight="1">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spans="1:26" ht="12.75" customHeight="1">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spans="1:26" ht="12.75" customHeight="1">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spans="1:26" ht="12.75" customHeight="1">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spans="1:26" ht="12.75" customHeight="1">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spans="1:26" ht="12.75" customHeight="1">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spans="1:26" ht="12.75" customHeight="1">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spans="1:26" ht="12.75" customHeight="1">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spans="1:26" ht="12.75" customHeight="1">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spans="1:26" ht="12.75" customHeight="1">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spans="1:26" ht="12.75" customHeight="1">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spans="1:26" ht="12.75" customHeight="1">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spans="1:26" ht="12.75" customHeight="1">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spans="1:26" ht="12.75" customHeight="1">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spans="1:26" ht="12.75" customHeight="1">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spans="1:26" ht="12.75" customHeight="1">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spans="1:26" ht="12.75" customHeight="1">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spans="1:26" ht="12.75" customHeight="1">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spans="1:26" ht="12.75" customHeight="1">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spans="1:26" ht="12.75" customHeight="1">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spans="1:26" ht="12.75" customHeight="1">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spans="1:26" ht="12.75" customHeight="1">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spans="1:26" ht="12.75" customHeight="1">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spans="1:26" ht="12.75" customHeight="1">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spans="1:26" ht="12.75" customHeight="1">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spans="1:26" ht="12.75" customHeight="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spans="1:26" ht="12.75" customHeight="1">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spans="1:26" ht="12.75" customHeight="1">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spans="1:26" ht="12.75" customHeight="1">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spans="1:26" ht="12.75" customHeight="1">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spans="1:26" ht="12.75" customHeight="1">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spans="1:26" ht="12.75" customHeight="1">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spans="1:26" ht="12.75" customHeight="1">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spans="1:26" ht="12.75" customHeight="1">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spans="1:26" ht="12.75" customHeight="1">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spans="1:26" ht="12.75" customHeight="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spans="1:26" ht="12.75" customHeight="1">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spans="1:26" ht="12.75" customHeight="1">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spans="1:26" ht="12.75" customHeight="1">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spans="1:26" ht="12.75" customHeight="1">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spans="1:26" ht="12.75" customHeight="1">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spans="1:26" ht="12.75" customHeight="1">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spans="1:26" ht="12.75" customHeight="1">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spans="1:26" ht="12.75" customHeight="1">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spans="1:26" ht="12.75" customHeight="1">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spans="1:26" ht="12.75" customHeight="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spans="1:26" ht="12.75" customHeight="1">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spans="1:26" ht="12.75" customHeight="1">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spans="1:26" ht="12.75" customHeight="1">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spans="1:26" ht="12.75" customHeight="1">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spans="1:26" ht="12.75" customHeight="1">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spans="1:26" ht="12.75" customHeight="1">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spans="1:26" ht="12.75" customHeight="1">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spans="1:26" ht="12.75" customHeight="1">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spans="1:26" ht="12.75" customHeight="1">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spans="1:26" ht="12.75" customHeight="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spans="1:26" ht="12.75" customHeight="1">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spans="1:26" ht="12.75" customHeight="1">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spans="1:26" ht="12.75" customHeight="1">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spans="1:26" ht="12.75" customHeight="1">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spans="1:26" ht="12.75" customHeight="1">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spans="1:26" ht="12.75" customHeight="1">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spans="1:26" ht="12.75" customHeight="1">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spans="1:26" ht="12.75" customHeight="1">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spans="1:26" ht="12.75" customHeight="1">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spans="1:26" ht="12.75" customHeight="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spans="1:26" ht="12.75" customHeight="1">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spans="1:26" ht="12.75" customHeight="1">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spans="1:26" ht="12.75" customHeight="1">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spans="1:26" ht="12.75" customHeight="1">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spans="1:26" ht="12.75" customHeight="1">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spans="1:26" ht="12.75" customHeight="1">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spans="1:26" ht="12.75" customHeight="1">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spans="1:26" ht="12.75" customHeight="1">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spans="1:26" ht="12.75" customHeight="1">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spans="1:26" ht="12.75" customHeight="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spans="1:26" ht="12.75" customHeight="1">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spans="1:26" ht="12.75" customHeight="1">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row r="984" spans="1:26" ht="12.75" customHeight="1">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row>
    <row r="985" spans="1:26" ht="12.75" customHeight="1">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row>
    <row r="986" spans="1:26" ht="12.75" customHeight="1">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row>
    <row r="987" spans="1:26" ht="12.75" customHeight="1">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row>
    <row r="988" spans="1:26" ht="12.75" customHeight="1">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row>
    <row r="989" spans="1:26" ht="12.75" customHeight="1">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row>
    <row r="990" spans="1:26" ht="12.75" customHeight="1">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row>
    <row r="991" spans="1:26" ht="12.75" customHeight="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row>
    <row r="992" spans="1:26" ht="12.75" customHeight="1">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row>
    <row r="993" spans="1:26" ht="12.75" customHeight="1">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row>
    <row r="994" spans="1:26" ht="12.75" customHeight="1">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row>
    <row r="995" spans="1:26" ht="12.75" customHeight="1">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row>
    <row r="996" spans="1:26" ht="12.75" customHeight="1">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row>
    <row r="997" spans="1:26" ht="12.75" customHeight="1">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row>
    <row r="998" spans="1:26" ht="12.75" customHeight="1">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row>
    <row r="999" spans="1:26" ht="12.75" customHeight="1">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row>
    <row r="1000" spans="1:26" ht="12.75" customHeight="1">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mergeCells count="41">
    <mergeCell ref="E76:P76"/>
    <mergeCell ref="B77:D77"/>
    <mergeCell ref="B78:D78"/>
    <mergeCell ref="B79:D79"/>
    <mergeCell ref="B80:D80"/>
    <mergeCell ref="B81:D81"/>
    <mergeCell ref="B82:D82"/>
    <mergeCell ref="B83:D83"/>
    <mergeCell ref="B84:D84"/>
    <mergeCell ref="B73:D73"/>
    <mergeCell ref="B76:D76"/>
    <mergeCell ref="E65:P65"/>
    <mergeCell ref="B50:D50"/>
    <mergeCell ref="B53:D53"/>
    <mergeCell ref="E53:P53"/>
    <mergeCell ref="B54:D54"/>
    <mergeCell ref="B55:D55"/>
    <mergeCell ref="B56:D56"/>
    <mergeCell ref="B57:D57"/>
    <mergeCell ref="B58:D58"/>
    <mergeCell ref="B59:D59"/>
    <mergeCell ref="B60:D60"/>
    <mergeCell ref="B61:D61"/>
    <mergeCell ref="B64:D64"/>
    <mergeCell ref="B30:D30"/>
    <mergeCell ref="E30:P30"/>
    <mergeCell ref="B38:D38"/>
    <mergeCell ref="B41:D41"/>
    <mergeCell ref="E42:P42"/>
    <mergeCell ref="B31:D31"/>
    <mergeCell ref="B32:D32"/>
    <mergeCell ref="B33:D33"/>
    <mergeCell ref="B34:D34"/>
    <mergeCell ref="B35:D35"/>
    <mergeCell ref="B36:D36"/>
    <mergeCell ref="B37:D37"/>
    <mergeCell ref="C9:E9"/>
    <mergeCell ref="C10:E10"/>
    <mergeCell ref="C18:D18"/>
    <mergeCell ref="E19:P19"/>
    <mergeCell ref="B27:D27"/>
  </mergeCells>
  <conditionalFormatting sqref="B20:D25">
    <cfRule type="containsBlanks" dxfId="212" priority="1">
      <formula>LEN(TRIM(B20))=0</formula>
    </cfRule>
  </conditionalFormatting>
  <conditionalFormatting sqref="B26:D26">
    <cfRule type="containsBlanks" dxfId="211" priority="2">
      <formula>LEN(TRIM(B26))=0</formula>
    </cfRule>
  </conditionalFormatting>
  <conditionalFormatting sqref="E31">
    <cfRule type="containsBlanks" dxfId="210" priority="3" stopIfTrue="1">
      <formula>LEN(TRIM(E31))=0</formula>
    </cfRule>
  </conditionalFormatting>
  <conditionalFormatting sqref="B31">
    <cfRule type="containsBlanks" dxfId="209" priority="4" stopIfTrue="1">
      <formula>LEN(TRIM(B31))=0</formula>
    </cfRule>
  </conditionalFormatting>
  <conditionalFormatting sqref="D47:D49">
    <cfRule type="containsBlanks" dxfId="208" priority="5">
      <formula>LEN(TRIM(D47))=0</formula>
    </cfRule>
  </conditionalFormatting>
  <conditionalFormatting sqref="B54:B60">
    <cfRule type="containsBlanks" dxfId="207" priority="6" stopIfTrue="1">
      <formula>LEN(TRIM(B54))=0</formula>
    </cfRule>
  </conditionalFormatting>
  <conditionalFormatting sqref="B70:B72">
    <cfRule type="containsBlanks" dxfId="206" priority="7">
      <formula>LEN(TRIM(B70))=0</formula>
    </cfRule>
  </conditionalFormatting>
  <conditionalFormatting sqref="C71:C72">
    <cfRule type="containsBlanks" dxfId="205" priority="8">
      <formula>LEN(TRIM(C71))=0</formula>
    </cfRule>
  </conditionalFormatting>
  <conditionalFormatting sqref="E33:E37">
    <cfRule type="containsBlanks" dxfId="204" priority="9" stopIfTrue="1">
      <formula>LEN(TRIM(E33))=0</formula>
    </cfRule>
  </conditionalFormatting>
  <conditionalFormatting sqref="B77:B83">
    <cfRule type="containsBlanks" dxfId="203" priority="10" stopIfTrue="1">
      <formula>LEN(TRIM(B77))=0</formula>
    </cfRule>
  </conditionalFormatting>
  <conditionalFormatting sqref="F31:P31">
    <cfRule type="containsBlanks" dxfId="202" priority="11" stopIfTrue="1">
      <formula>LEN(TRIM(F31))=0</formula>
    </cfRule>
  </conditionalFormatting>
  <conditionalFormatting sqref="F32:P32">
    <cfRule type="containsBlanks" dxfId="201" priority="12" stopIfTrue="1">
      <formula>LEN(TRIM(F32))=0</formula>
    </cfRule>
  </conditionalFormatting>
  <conditionalFormatting sqref="B47:B49">
    <cfRule type="containsBlanks" dxfId="200" priority="13">
      <formula>LEN(TRIM(B47))=0</formula>
    </cfRule>
  </conditionalFormatting>
  <conditionalFormatting sqref="C70">
    <cfRule type="containsBlanks" dxfId="199" priority="14">
      <formula>LEN(TRIM(C70))=0</formula>
    </cfRule>
  </conditionalFormatting>
  <conditionalFormatting sqref="E47:P49">
    <cfRule type="containsBlanks" dxfId="198" priority="15">
      <formula>LEN(TRIM(E47))=0</formula>
    </cfRule>
  </conditionalFormatting>
  <conditionalFormatting sqref="D70:D72">
    <cfRule type="containsBlanks" dxfId="197" priority="16">
      <formula>LEN(TRIM(D70))=0</formula>
    </cfRule>
  </conditionalFormatting>
  <conditionalFormatting sqref="E20:P26">
    <cfRule type="containsBlanks" dxfId="196" priority="17">
      <formula>LEN(TRIM(E20))=0</formula>
    </cfRule>
  </conditionalFormatting>
  <conditionalFormatting sqref="F55:P55">
    <cfRule type="containsBlanks" dxfId="195" priority="18" stopIfTrue="1">
      <formula>LEN(TRIM(F55))=0</formula>
    </cfRule>
  </conditionalFormatting>
  <conditionalFormatting sqref="I33:I37">
    <cfRule type="containsBlanks" dxfId="194" priority="19" stopIfTrue="1">
      <formula>LEN(TRIM(I33))=0</formula>
    </cfRule>
  </conditionalFormatting>
  <conditionalFormatting sqref="K33:K37">
    <cfRule type="containsBlanks" dxfId="193" priority="20" stopIfTrue="1">
      <formula>LEN(TRIM(K33))=0</formula>
    </cfRule>
  </conditionalFormatting>
  <conditionalFormatting sqref="B32:B37">
    <cfRule type="containsBlanks" dxfId="192" priority="21" stopIfTrue="1">
      <formula>LEN(TRIM(B32))=0</formula>
    </cfRule>
  </conditionalFormatting>
  <conditionalFormatting sqref="B9:B10">
    <cfRule type="containsBlanks" dxfId="191" priority="22">
      <formula>LEN(TRIM(B9))=0</formula>
    </cfRule>
  </conditionalFormatting>
  <conditionalFormatting sqref="M33:M37">
    <cfRule type="containsBlanks" dxfId="190" priority="23" stopIfTrue="1">
      <formula>LEN(TRIM(M33))=0</formula>
    </cfRule>
  </conditionalFormatting>
  <conditionalFormatting sqref="N56:N60">
    <cfRule type="containsBlanks" dxfId="189" priority="24" stopIfTrue="1">
      <formula>LEN(TRIM(N56))=0</formula>
    </cfRule>
  </conditionalFormatting>
  <conditionalFormatting sqref="E54">
    <cfRule type="containsBlanks" dxfId="188" priority="25" stopIfTrue="1">
      <formula>LEN(TRIM(E54))=0</formula>
    </cfRule>
  </conditionalFormatting>
  <conditionalFormatting sqref="J33:J37">
    <cfRule type="containsBlanks" dxfId="187" priority="26" stopIfTrue="1">
      <formula>LEN(TRIM(J33))=0</formula>
    </cfRule>
  </conditionalFormatting>
  <conditionalFormatting sqref="P79:P83">
    <cfRule type="containsBlanks" dxfId="186" priority="27" stopIfTrue="1">
      <formula>LEN(TRIM(P79))=0</formula>
    </cfRule>
  </conditionalFormatting>
  <conditionalFormatting sqref="L33:L37">
    <cfRule type="containsBlanks" dxfId="185" priority="28" stopIfTrue="1">
      <formula>LEN(TRIM(L33))=0</formula>
    </cfRule>
  </conditionalFormatting>
  <conditionalFormatting sqref="O33:O37">
    <cfRule type="containsBlanks" dxfId="184" priority="29" stopIfTrue="1">
      <formula>LEN(TRIM(O33))=0</formula>
    </cfRule>
  </conditionalFormatting>
  <conditionalFormatting sqref="L56:L60">
    <cfRule type="containsBlanks" dxfId="183" priority="30" stopIfTrue="1">
      <formula>LEN(TRIM(L56))=0</formula>
    </cfRule>
  </conditionalFormatting>
  <conditionalFormatting sqref="F78:P78">
    <cfRule type="containsBlanks" dxfId="182" priority="31" stopIfTrue="1">
      <formula>LEN(TRIM(F78))=0</formula>
    </cfRule>
  </conditionalFormatting>
  <conditionalFormatting sqref="E79:E83">
    <cfRule type="containsBlanks" dxfId="181" priority="32" stopIfTrue="1">
      <formula>LEN(TRIM(E79))=0</formula>
    </cfRule>
  </conditionalFormatting>
  <conditionalFormatting sqref="O56:O60">
    <cfRule type="containsBlanks" dxfId="180" priority="33" stopIfTrue="1">
      <formula>LEN(TRIM(O56))=0</formula>
    </cfRule>
  </conditionalFormatting>
  <conditionalFormatting sqref="N33:N37">
    <cfRule type="containsBlanks" dxfId="179" priority="34" stopIfTrue="1">
      <formula>LEN(TRIM(N33))=0</formula>
    </cfRule>
  </conditionalFormatting>
  <conditionalFormatting sqref="F77:P77">
    <cfRule type="containsBlanks" dxfId="178" priority="35" stopIfTrue="1">
      <formula>LEN(TRIM(F77))=0</formula>
    </cfRule>
  </conditionalFormatting>
  <conditionalFormatting sqref="G33:G37">
    <cfRule type="containsBlanks" dxfId="177" priority="36" stopIfTrue="1">
      <formula>LEN(TRIM(G33))=0</formula>
    </cfRule>
  </conditionalFormatting>
  <conditionalFormatting sqref="H33:H37">
    <cfRule type="containsBlanks" dxfId="176" priority="37" stopIfTrue="1">
      <formula>LEN(TRIM(H33))=0</formula>
    </cfRule>
  </conditionalFormatting>
  <conditionalFormatting sqref="L79:L83">
    <cfRule type="containsBlanks" dxfId="175" priority="38" stopIfTrue="1">
      <formula>LEN(TRIM(L79))=0</formula>
    </cfRule>
  </conditionalFormatting>
  <conditionalFormatting sqref="K79:K83">
    <cfRule type="containsBlanks" dxfId="174" priority="39" stopIfTrue="1">
      <formula>LEN(TRIM(K79))=0</formula>
    </cfRule>
  </conditionalFormatting>
  <conditionalFormatting sqref="J79:J83">
    <cfRule type="containsBlanks" dxfId="173" priority="40" stopIfTrue="1">
      <formula>LEN(TRIM(J79))=0</formula>
    </cfRule>
  </conditionalFormatting>
  <conditionalFormatting sqref="M79:M83">
    <cfRule type="containsBlanks" dxfId="172" priority="41" stopIfTrue="1">
      <formula>LEN(TRIM(M79))=0</formula>
    </cfRule>
  </conditionalFormatting>
  <conditionalFormatting sqref="N79:N83">
    <cfRule type="containsBlanks" dxfId="171" priority="42" stopIfTrue="1">
      <formula>LEN(TRIM(N79))=0</formula>
    </cfRule>
  </conditionalFormatting>
  <conditionalFormatting sqref="O79:O83">
    <cfRule type="containsBlanks" dxfId="170" priority="43" stopIfTrue="1">
      <formula>LEN(TRIM(O79))=0</formula>
    </cfRule>
  </conditionalFormatting>
  <conditionalFormatting sqref="E70:P72">
    <cfRule type="containsBlanks" dxfId="169" priority="44">
      <formula>LEN(TRIM(E70))=0</formula>
    </cfRule>
  </conditionalFormatting>
  <conditionalFormatting sqref="E32">
    <cfRule type="containsBlanks" dxfId="168" priority="45" stopIfTrue="1">
      <formula>LEN(TRIM(E32))=0</formula>
    </cfRule>
  </conditionalFormatting>
  <conditionalFormatting sqref="F33:F37">
    <cfRule type="containsBlanks" dxfId="167" priority="46" stopIfTrue="1">
      <formula>LEN(TRIM(F33))=0</formula>
    </cfRule>
  </conditionalFormatting>
  <conditionalFormatting sqref="P33:P37">
    <cfRule type="containsBlanks" dxfId="166" priority="47" stopIfTrue="1">
      <formula>LEN(TRIM(P33))=0</formula>
    </cfRule>
  </conditionalFormatting>
  <conditionalFormatting sqref="F54:P54">
    <cfRule type="containsBlanks" dxfId="165" priority="48" stopIfTrue="1">
      <formula>LEN(TRIM(F54))=0</formula>
    </cfRule>
  </conditionalFormatting>
  <conditionalFormatting sqref="E55">
    <cfRule type="containsBlanks" dxfId="164" priority="49" stopIfTrue="1">
      <formula>LEN(TRIM(E55))=0</formula>
    </cfRule>
  </conditionalFormatting>
  <conditionalFormatting sqref="E56:E60">
    <cfRule type="containsBlanks" dxfId="163" priority="50" stopIfTrue="1">
      <formula>LEN(TRIM(E56))=0</formula>
    </cfRule>
  </conditionalFormatting>
  <conditionalFormatting sqref="F56:F60">
    <cfRule type="containsBlanks" dxfId="162" priority="51" stopIfTrue="1">
      <formula>LEN(TRIM(F56))=0</formula>
    </cfRule>
  </conditionalFormatting>
  <conditionalFormatting sqref="G56:G60">
    <cfRule type="containsBlanks" dxfId="161" priority="52" stopIfTrue="1">
      <formula>LEN(TRIM(G56))=0</formula>
    </cfRule>
  </conditionalFormatting>
  <conditionalFormatting sqref="H56:H60">
    <cfRule type="containsBlanks" dxfId="160" priority="53" stopIfTrue="1">
      <formula>LEN(TRIM(H56))=0</formula>
    </cfRule>
  </conditionalFormatting>
  <conditionalFormatting sqref="I56:I60">
    <cfRule type="containsBlanks" dxfId="159" priority="54" stopIfTrue="1">
      <formula>LEN(TRIM(I56))=0</formula>
    </cfRule>
  </conditionalFormatting>
  <conditionalFormatting sqref="J56:J60">
    <cfRule type="containsBlanks" dxfId="158" priority="55" stopIfTrue="1">
      <formula>LEN(TRIM(J56))=0</formula>
    </cfRule>
  </conditionalFormatting>
  <conditionalFormatting sqref="K56:K60">
    <cfRule type="containsBlanks" dxfId="157" priority="56" stopIfTrue="1">
      <formula>LEN(TRIM(K56))=0</formula>
    </cfRule>
  </conditionalFormatting>
  <conditionalFormatting sqref="M56:M60">
    <cfRule type="containsBlanks" dxfId="156" priority="57" stopIfTrue="1">
      <formula>LEN(TRIM(M56))=0</formula>
    </cfRule>
  </conditionalFormatting>
  <conditionalFormatting sqref="P56:P60">
    <cfRule type="containsBlanks" dxfId="155" priority="58" stopIfTrue="1">
      <formula>LEN(TRIM(P56))=0</formula>
    </cfRule>
  </conditionalFormatting>
  <conditionalFormatting sqref="E77">
    <cfRule type="containsBlanks" dxfId="154" priority="59" stopIfTrue="1">
      <formula>LEN(TRIM(E77))=0</formula>
    </cfRule>
  </conditionalFormatting>
  <conditionalFormatting sqref="E78">
    <cfRule type="containsBlanks" dxfId="153" priority="60" stopIfTrue="1">
      <formula>LEN(TRIM(E78))=0</formula>
    </cfRule>
  </conditionalFormatting>
  <conditionalFormatting sqref="F79:F83">
    <cfRule type="containsBlanks" dxfId="152" priority="61" stopIfTrue="1">
      <formula>LEN(TRIM(F79))=0</formula>
    </cfRule>
  </conditionalFormatting>
  <conditionalFormatting sqref="G79:G83">
    <cfRule type="containsBlanks" dxfId="151" priority="62" stopIfTrue="1">
      <formula>LEN(TRIM(G79))=0</formula>
    </cfRule>
  </conditionalFormatting>
  <conditionalFormatting sqref="H79:H83">
    <cfRule type="containsBlanks" dxfId="150" priority="63" stopIfTrue="1">
      <formula>LEN(TRIM(H79))=0</formula>
    </cfRule>
  </conditionalFormatting>
  <conditionalFormatting sqref="I79:I83">
    <cfRule type="containsBlanks" dxfId="149" priority="64" stopIfTrue="1">
      <formula>LEN(TRIM(I79))=0</formula>
    </cfRule>
  </conditionalFormatting>
  <conditionalFormatting sqref="C47:C49">
    <cfRule type="containsBlanks" dxfId="148" priority="65">
      <formula>LEN(TRIM(C47))=0</formula>
    </cfRule>
  </conditionalFormatting>
  <conditionalFormatting sqref="B43:D46">
    <cfRule type="containsBlanks" dxfId="147" priority="66">
      <formula>LEN(TRIM(B43))=0</formula>
    </cfRule>
  </conditionalFormatting>
  <conditionalFormatting sqref="E43:P46">
    <cfRule type="containsBlanks" dxfId="146" priority="67">
      <formula>LEN(TRIM(E43))=0</formula>
    </cfRule>
  </conditionalFormatting>
  <conditionalFormatting sqref="B66:D69">
    <cfRule type="containsBlanks" dxfId="145" priority="68">
      <formula>LEN(TRIM(B66))=0</formula>
    </cfRule>
  </conditionalFormatting>
  <conditionalFormatting sqref="E66:P69">
    <cfRule type="containsBlanks" dxfId="144" priority="69">
      <formula>LEN(TRIM(E66))=0</formula>
    </cfRule>
  </conditionalFormatting>
  <pageMargins left="0.7" right="0.7" top="0.75" bottom="0.75" header="0" footer="0"/>
  <pageSetup orientation="landscape"/>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Q1000"/>
  <sheetViews>
    <sheetView workbookViewId="0">
      <selection sqref="A1:I14"/>
    </sheetView>
  </sheetViews>
  <sheetFormatPr defaultColWidth="12.59765625" defaultRowHeight="15" customHeight="1"/>
  <cols>
    <col min="1" max="1" width="6.5" customWidth="1"/>
    <col min="2" max="2" width="17.8984375" customWidth="1"/>
    <col min="3" max="9" width="10.5" customWidth="1"/>
    <col min="10" max="10" width="9.59765625" customWidth="1"/>
    <col min="11" max="11" width="9.19921875" customWidth="1"/>
    <col min="12" max="12" width="9.59765625" customWidth="1"/>
    <col min="13" max="13" width="8.19921875" customWidth="1"/>
    <col min="14" max="14" width="9.59765625" customWidth="1"/>
    <col min="15" max="15" width="21.09765625" customWidth="1"/>
    <col min="16" max="26" width="7.59765625" customWidth="1"/>
  </cols>
  <sheetData>
    <row r="1" spans="1:17" ht="15" customHeight="1">
      <c r="A1" s="252" t="s">
        <v>100</v>
      </c>
      <c r="B1" s="210"/>
      <c r="C1" s="210"/>
      <c r="D1" s="210"/>
      <c r="E1" s="210"/>
      <c r="F1" s="210"/>
      <c r="G1" s="210"/>
      <c r="H1" s="210"/>
      <c r="I1" s="210"/>
      <c r="J1" s="87"/>
      <c r="K1" s="87"/>
      <c r="L1" s="87"/>
      <c r="M1" s="87"/>
      <c r="N1" s="87"/>
      <c r="O1" s="87"/>
      <c r="P1" s="87"/>
      <c r="Q1" s="87"/>
    </row>
    <row r="2" spans="1:17" ht="14.25" customHeight="1">
      <c r="A2" s="210"/>
      <c r="B2" s="210"/>
      <c r="C2" s="210"/>
      <c r="D2" s="210"/>
      <c r="E2" s="210"/>
      <c r="F2" s="210"/>
      <c r="G2" s="210"/>
      <c r="H2" s="210"/>
      <c r="I2" s="210"/>
      <c r="L2" s="88"/>
      <c r="M2" s="88"/>
      <c r="N2" s="88"/>
      <c r="O2" s="88">
        <f>B26</f>
        <v>0</v>
      </c>
      <c r="P2" s="87"/>
      <c r="Q2" s="87"/>
    </row>
    <row r="3" spans="1:17" ht="14.25" customHeight="1">
      <c r="A3" s="210"/>
      <c r="B3" s="210"/>
      <c r="C3" s="210"/>
      <c r="D3" s="210"/>
      <c r="E3" s="210"/>
      <c r="F3" s="210"/>
      <c r="G3" s="210"/>
      <c r="H3" s="210"/>
      <c r="I3" s="210"/>
      <c r="L3" s="89"/>
      <c r="M3" s="89"/>
      <c r="N3" s="89"/>
      <c r="O3" s="87"/>
      <c r="P3" s="87"/>
      <c r="Q3" s="87"/>
    </row>
    <row r="4" spans="1:17" ht="14.25" customHeight="1">
      <c r="A4" s="210"/>
      <c r="B4" s="210"/>
      <c r="C4" s="210"/>
      <c r="D4" s="210"/>
      <c r="E4" s="210"/>
      <c r="F4" s="210"/>
      <c r="G4" s="210"/>
      <c r="H4" s="210"/>
      <c r="I4" s="210"/>
      <c r="L4" s="87"/>
      <c r="M4" s="87"/>
      <c r="N4" s="87"/>
      <c r="O4" s="87"/>
      <c r="P4" s="87"/>
      <c r="Q4" s="87"/>
    </row>
    <row r="5" spans="1:17" ht="14.25" customHeight="1">
      <c r="A5" s="210"/>
      <c r="B5" s="210"/>
      <c r="C5" s="210"/>
      <c r="D5" s="210"/>
      <c r="E5" s="210"/>
      <c r="F5" s="210"/>
      <c r="G5" s="210"/>
      <c r="H5" s="210"/>
      <c r="I5" s="210"/>
      <c r="L5" s="87"/>
      <c r="M5" s="90" t="s">
        <v>101</v>
      </c>
      <c r="N5" s="87"/>
      <c r="O5" s="87"/>
      <c r="P5" s="87"/>
      <c r="Q5" s="87"/>
    </row>
    <row r="6" spans="1:17" ht="14.25" customHeight="1">
      <c r="A6" s="210"/>
      <c r="B6" s="210"/>
      <c r="C6" s="210"/>
      <c r="D6" s="210"/>
      <c r="E6" s="210"/>
      <c r="F6" s="210"/>
      <c r="G6" s="210"/>
      <c r="H6" s="210"/>
      <c r="I6" s="210"/>
      <c r="J6" s="87"/>
      <c r="K6" s="87"/>
      <c r="L6" s="91" t="s">
        <v>48</v>
      </c>
      <c r="M6" s="89">
        <f>O28</f>
        <v>0</v>
      </c>
      <c r="N6" s="87"/>
      <c r="O6" s="87"/>
      <c r="P6" s="87"/>
      <c r="Q6" s="87"/>
    </row>
    <row r="7" spans="1:17" ht="14.25" customHeight="1">
      <c r="A7" s="210"/>
      <c r="B7" s="210"/>
      <c r="C7" s="210"/>
      <c r="D7" s="210"/>
      <c r="E7" s="210"/>
      <c r="F7" s="210"/>
      <c r="G7" s="210"/>
      <c r="H7" s="210"/>
      <c r="I7" s="210"/>
      <c r="J7" s="87"/>
      <c r="K7" s="87"/>
      <c r="L7" s="91" t="s">
        <v>102</v>
      </c>
      <c r="M7" s="89">
        <f>O39</f>
        <v>0</v>
      </c>
      <c r="N7" s="87"/>
      <c r="O7" s="87"/>
      <c r="P7" s="87"/>
      <c r="Q7" s="87"/>
    </row>
    <row r="8" spans="1:17" ht="14.25" customHeight="1">
      <c r="A8" s="210"/>
      <c r="B8" s="210"/>
      <c r="C8" s="210"/>
      <c r="D8" s="210"/>
      <c r="E8" s="210"/>
      <c r="F8" s="210"/>
      <c r="G8" s="210"/>
      <c r="H8" s="210"/>
      <c r="I8" s="210"/>
      <c r="J8" s="87"/>
      <c r="K8" s="87"/>
      <c r="L8" s="91" t="s">
        <v>103</v>
      </c>
      <c r="M8" s="89">
        <f>O50</f>
        <v>0</v>
      </c>
      <c r="N8" s="87"/>
      <c r="O8" s="87"/>
      <c r="P8" s="87"/>
      <c r="Q8" s="87"/>
    </row>
    <row r="9" spans="1:17" ht="14.25" customHeight="1">
      <c r="A9" s="210"/>
      <c r="B9" s="210"/>
      <c r="C9" s="210"/>
      <c r="D9" s="210"/>
      <c r="E9" s="210"/>
      <c r="F9" s="210"/>
      <c r="G9" s="210"/>
      <c r="H9" s="210"/>
      <c r="I9" s="210"/>
      <c r="J9" s="87"/>
      <c r="K9" s="87"/>
      <c r="L9" s="87"/>
      <c r="M9" s="87"/>
      <c r="N9" s="87"/>
      <c r="O9" s="87"/>
      <c r="P9" s="87"/>
      <c r="Q9" s="87"/>
    </row>
    <row r="10" spans="1:17" ht="14.25" customHeight="1">
      <c r="A10" s="210"/>
      <c r="B10" s="210"/>
      <c r="C10" s="210"/>
      <c r="D10" s="210"/>
      <c r="E10" s="210"/>
      <c r="F10" s="210"/>
      <c r="G10" s="210"/>
      <c r="H10" s="210"/>
      <c r="I10" s="210"/>
      <c r="J10" s="87"/>
      <c r="K10" s="87"/>
      <c r="L10" s="87"/>
      <c r="M10" s="87"/>
      <c r="N10" s="87"/>
      <c r="O10" s="87"/>
      <c r="P10" s="87"/>
      <c r="Q10" s="87"/>
    </row>
    <row r="11" spans="1:17" ht="14.25" customHeight="1">
      <c r="A11" s="210"/>
      <c r="B11" s="210"/>
      <c r="C11" s="210"/>
      <c r="D11" s="210"/>
      <c r="E11" s="210"/>
      <c r="F11" s="210"/>
      <c r="G11" s="210"/>
      <c r="H11" s="210"/>
      <c r="I11" s="210"/>
      <c r="J11" s="87"/>
      <c r="K11" s="87"/>
      <c r="L11" s="87"/>
      <c r="M11" s="87"/>
      <c r="N11" s="87"/>
      <c r="O11" s="87"/>
      <c r="P11" s="87"/>
      <c r="Q11" s="87"/>
    </row>
    <row r="12" spans="1:17" ht="14.25" customHeight="1">
      <c r="A12" s="210"/>
      <c r="B12" s="210"/>
      <c r="C12" s="210"/>
      <c r="D12" s="210"/>
      <c r="E12" s="210"/>
      <c r="F12" s="210"/>
      <c r="G12" s="210"/>
      <c r="H12" s="210"/>
      <c r="I12" s="210"/>
      <c r="J12" s="87"/>
      <c r="K12" s="87"/>
      <c r="L12" s="87"/>
      <c r="M12" s="87"/>
      <c r="N12" s="87"/>
      <c r="O12" s="87"/>
      <c r="P12" s="87"/>
      <c r="Q12" s="87"/>
    </row>
    <row r="13" spans="1:17" ht="14.25" customHeight="1">
      <c r="A13" s="210"/>
      <c r="B13" s="210"/>
      <c r="C13" s="210"/>
      <c r="D13" s="210"/>
      <c r="E13" s="210"/>
      <c r="F13" s="210"/>
      <c r="G13" s="210"/>
      <c r="H13" s="210"/>
      <c r="I13" s="210"/>
      <c r="J13" s="87"/>
      <c r="K13" s="87"/>
      <c r="L13" s="87"/>
      <c r="M13" s="87"/>
      <c r="N13" s="87"/>
      <c r="O13" s="87"/>
      <c r="P13" s="87"/>
      <c r="Q13" s="87"/>
    </row>
    <row r="14" spans="1:17" ht="14.25" customHeight="1">
      <c r="A14" s="210"/>
      <c r="B14" s="210"/>
      <c r="C14" s="210"/>
      <c r="D14" s="210"/>
      <c r="E14" s="210"/>
      <c r="F14" s="210"/>
      <c r="G14" s="210"/>
      <c r="H14" s="210"/>
      <c r="I14" s="210"/>
      <c r="J14" s="87"/>
      <c r="K14" s="87"/>
      <c r="L14" s="87"/>
      <c r="M14" s="87"/>
      <c r="N14" s="87"/>
      <c r="O14" s="87"/>
      <c r="P14" s="87"/>
      <c r="Q14" s="87"/>
    </row>
    <row r="15" spans="1:17" ht="14.25" customHeight="1">
      <c r="A15" s="87"/>
      <c r="B15" s="87"/>
      <c r="C15" s="87"/>
      <c r="D15" s="87"/>
      <c r="E15" s="87"/>
      <c r="F15" s="87"/>
      <c r="G15" s="87"/>
      <c r="H15" s="87"/>
      <c r="I15" s="87"/>
      <c r="J15" s="87"/>
      <c r="K15" s="87"/>
      <c r="L15" s="87"/>
      <c r="M15" s="87"/>
      <c r="N15" s="87"/>
      <c r="O15" s="87"/>
      <c r="P15" s="87"/>
      <c r="Q15" s="87"/>
    </row>
    <row r="16" spans="1:17" ht="14.25" customHeight="1">
      <c r="A16" s="87"/>
      <c r="B16" s="87"/>
      <c r="C16" s="87"/>
      <c r="D16" s="87"/>
      <c r="E16" s="92"/>
      <c r="F16" s="253"/>
      <c r="G16" s="210"/>
      <c r="H16" s="210"/>
      <c r="I16" s="87"/>
      <c r="J16" s="87"/>
      <c r="K16" s="87"/>
      <c r="L16" s="87"/>
      <c r="M16" s="87"/>
      <c r="N16" s="87"/>
      <c r="O16" s="87"/>
      <c r="P16" s="87"/>
      <c r="Q16" s="87"/>
    </row>
    <row r="17" spans="1:17" ht="14.25" customHeight="1">
      <c r="A17" s="87"/>
      <c r="B17" s="87"/>
      <c r="C17" s="87"/>
      <c r="D17" s="87"/>
      <c r="E17" s="92"/>
      <c r="F17" s="253"/>
      <c r="G17" s="210"/>
      <c r="H17" s="210"/>
      <c r="I17" s="87"/>
      <c r="J17" s="87"/>
      <c r="K17" s="87"/>
      <c r="L17" s="87"/>
      <c r="M17" s="87"/>
      <c r="N17" s="87"/>
      <c r="O17" s="87"/>
      <c r="P17" s="87"/>
      <c r="Q17" s="87"/>
    </row>
    <row r="18" spans="1:17" ht="14.25" customHeight="1">
      <c r="A18" s="93"/>
      <c r="B18" s="93"/>
      <c r="C18" s="93"/>
      <c r="D18" s="93"/>
      <c r="E18" s="93"/>
      <c r="F18" s="93"/>
      <c r="G18" s="93"/>
      <c r="H18" s="93"/>
      <c r="I18" s="93"/>
      <c r="J18" s="93"/>
      <c r="K18" s="93"/>
      <c r="L18" s="93"/>
      <c r="M18" s="93"/>
      <c r="N18" s="93"/>
      <c r="O18" s="93"/>
      <c r="P18" s="93"/>
      <c r="Q18" s="93"/>
    </row>
    <row r="19" spans="1:17" ht="14.25" customHeight="1">
      <c r="B19" s="94"/>
      <c r="C19" s="95" t="s">
        <v>52</v>
      </c>
      <c r="D19" s="95" t="s">
        <v>53</v>
      </c>
      <c r="E19" s="95" t="s">
        <v>54</v>
      </c>
      <c r="F19" s="95" t="s">
        <v>55</v>
      </c>
      <c r="G19" s="95" t="s">
        <v>56</v>
      </c>
      <c r="H19" s="95" t="s">
        <v>57</v>
      </c>
      <c r="I19" s="95" t="s">
        <v>58</v>
      </c>
      <c r="J19" s="95" t="s">
        <v>59</v>
      </c>
      <c r="K19" s="95" t="s">
        <v>60</v>
      </c>
      <c r="L19" s="95" t="s">
        <v>61</v>
      </c>
      <c r="M19" s="95" t="s">
        <v>62</v>
      </c>
      <c r="N19" s="95" t="s">
        <v>63</v>
      </c>
    </row>
    <row r="20" spans="1:17" ht="14.25" customHeight="1">
      <c r="B20" s="96" t="s">
        <v>104</v>
      </c>
      <c r="C20" s="251" t="s">
        <v>105</v>
      </c>
      <c r="D20" s="232"/>
      <c r="E20" s="232"/>
      <c r="F20" s="232"/>
      <c r="G20" s="232"/>
      <c r="H20" s="232"/>
      <c r="I20" s="232"/>
      <c r="J20" s="232"/>
      <c r="K20" s="232"/>
      <c r="L20" s="232"/>
      <c r="M20" s="232"/>
      <c r="N20" s="233"/>
      <c r="O20" s="78" t="s">
        <v>106</v>
      </c>
    </row>
    <row r="21" spans="1:17" ht="14.25" customHeight="1">
      <c r="B21" s="62"/>
      <c r="C21" s="63"/>
      <c r="D21" s="63"/>
      <c r="E21" s="63"/>
      <c r="F21" s="63"/>
      <c r="G21" s="63"/>
      <c r="H21" s="63"/>
      <c r="I21" s="63"/>
      <c r="J21" s="63"/>
      <c r="K21" s="63"/>
      <c r="L21" s="63"/>
      <c r="M21" s="63"/>
      <c r="N21" s="63"/>
      <c r="O21" s="97">
        <f t="shared" ref="O21:O28" si="0">SUM(C21:N21)</f>
        <v>0</v>
      </c>
    </row>
    <row r="22" spans="1:17" ht="14.25" customHeight="1">
      <c r="B22" s="62"/>
      <c r="C22" s="63"/>
      <c r="D22" s="63"/>
      <c r="E22" s="63"/>
      <c r="F22" s="63"/>
      <c r="G22" s="63"/>
      <c r="H22" s="63"/>
      <c r="I22" s="63"/>
      <c r="J22" s="63"/>
      <c r="K22" s="63"/>
      <c r="L22" s="63"/>
      <c r="M22" s="63"/>
      <c r="N22" s="63"/>
      <c r="O22" s="97">
        <f t="shared" si="0"/>
        <v>0</v>
      </c>
    </row>
    <row r="23" spans="1:17" ht="14.25" customHeight="1">
      <c r="B23" s="62"/>
      <c r="C23" s="63"/>
      <c r="D23" s="63"/>
      <c r="E23" s="63"/>
      <c r="F23" s="63"/>
      <c r="G23" s="63"/>
      <c r="H23" s="63"/>
      <c r="I23" s="63"/>
      <c r="J23" s="63"/>
      <c r="K23" s="63"/>
      <c r="L23" s="63"/>
      <c r="M23" s="63"/>
      <c r="N23" s="63"/>
      <c r="O23" s="97">
        <f t="shared" si="0"/>
        <v>0</v>
      </c>
    </row>
    <row r="24" spans="1:17" ht="14.25" customHeight="1">
      <c r="B24" s="62"/>
      <c r="C24" s="63"/>
      <c r="D24" s="63"/>
      <c r="E24" s="63"/>
      <c r="F24" s="63"/>
      <c r="G24" s="63"/>
      <c r="H24" s="63"/>
      <c r="I24" s="63"/>
      <c r="J24" s="63"/>
      <c r="K24" s="63"/>
      <c r="L24" s="63"/>
      <c r="M24" s="63"/>
      <c r="N24" s="63"/>
      <c r="O24" s="97">
        <f t="shared" si="0"/>
        <v>0</v>
      </c>
    </row>
    <row r="25" spans="1:17" ht="14.25" customHeight="1">
      <c r="B25" s="62"/>
      <c r="C25" s="63"/>
      <c r="D25" s="63"/>
      <c r="E25" s="63"/>
      <c r="F25" s="63"/>
      <c r="G25" s="63"/>
      <c r="H25" s="63"/>
      <c r="I25" s="63"/>
      <c r="J25" s="63"/>
      <c r="K25" s="63"/>
      <c r="L25" s="63"/>
      <c r="M25" s="63"/>
      <c r="N25" s="63"/>
      <c r="O25" s="97">
        <f t="shared" si="0"/>
        <v>0</v>
      </c>
    </row>
    <row r="26" spans="1:17" ht="14.25" customHeight="1">
      <c r="B26" s="62"/>
      <c r="C26" s="63"/>
      <c r="D26" s="63"/>
      <c r="E26" s="63"/>
      <c r="F26" s="63"/>
      <c r="G26" s="63"/>
      <c r="H26" s="63"/>
      <c r="I26" s="63"/>
      <c r="J26" s="63"/>
      <c r="K26" s="63"/>
      <c r="L26" s="63"/>
      <c r="M26" s="63"/>
      <c r="N26" s="63"/>
      <c r="O26" s="97">
        <f t="shared" si="0"/>
        <v>0</v>
      </c>
    </row>
    <row r="27" spans="1:17" ht="14.25" customHeight="1">
      <c r="B27" s="62"/>
      <c r="C27" s="63"/>
      <c r="D27" s="63"/>
      <c r="E27" s="63"/>
      <c r="F27" s="63"/>
      <c r="G27" s="63"/>
      <c r="H27" s="63"/>
      <c r="I27" s="63"/>
      <c r="J27" s="63"/>
      <c r="K27" s="63"/>
      <c r="L27" s="63"/>
      <c r="M27" s="63"/>
      <c r="N27" s="63"/>
      <c r="O27" s="97">
        <f t="shared" si="0"/>
        <v>0</v>
      </c>
    </row>
    <row r="28" spans="1:17" ht="14.25" customHeight="1">
      <c r="B28" s="98" t="s">
        <v>107</v>
      </c>
      <c r="C28" s="99">
        <f t="shared" ref="C28:N28" si="1">SUM(C21:C27)</f>
        <v>0</v>
      </c>
      <c r="D28" s="99">
        <f t="shared" si="1"/>
        <v>0</v>
      </c>
      <c r="E28" s="99">
        <f t="shared" si="1"/>
        <v>0</v>
      </c>
      <c r="F28" s="99">
        <f t="shared" si="1"/>
        <v>0</v>
      </c>
      <c r="G28" s="99">
        <f t="shared" si="1"/>
        <v>0</v>
      </c>
      <c r="H28" s="99">
        <f t="shared" si="1"/>
        <v>0</v>
      </c>
      <c r="I28" s="99">
        <f t="shared" si="1"/>
        <v>0</v>
      </c>
      <c r="J28" s="99">
        <f t="shared" si="1"/>
        <v>0</v>
      </c>
      <c r="K28" s="99">
        <f t="shared" si="1"/>
        <v>0</v>
      </c>
      <c r="L28" s="99">
        <f t="shared" si="1"/>
        <v>0</v>
      </c>
      <c r="M28" s="99">
        <f t="shared" si="1"/>
        <v>0</v>
      </c>
      <c r="N28" s="99">
        <f t="shared" si="1"/>
        <v>0</v>
      </c>
      <c r="O28" s="100">
        <f t="shared" si="0"/>
        <v>0</v>
      </c>
    </row>
    <row r="29" spans="1:17" ht="14.25" customHeight="1"/>
    <row r="30" spans="1:17" ht="14.25" customHeight="1">
      <c r="B30" s="94"/>
      <c r="C30" s="95" t="s">
        <v>52</v>
      </c>
      <c r="D30" s="95" t="s">
        <v>53</v>
      </c>
      <c r="E30" s="95" t="s">
        <v>54</v>
      </c>
      <c r="F30" s="95" t="s">
        <v>55</v>
      </c>
      <c r="G30" s="95" t="s">
        <v>56</v>
      </c>
      <c r="H30" s="95" t="s">
        <v>57</v>
      </c>
      <c r="I30" s="95" t="s">
        <v>58</v>
      </c>
      <c r="J30" s="95" t="s">
        <v>59</v>
      </c>
      <c r="K30" s="95" t="s">
        <v>60</v>
      </c>
      <c r="L30" s="95" t="s">
        <v>61</v>
      </c>
      <c r="M30" s="95" t="s">
        <v>62</v>
      </c>
      <c r="N30" s="95" t="s">
        <v>63</v>
      </c>
    </row>
    <row r="31" spans="1:17" ht="14.25" customHeight="1">
      <c r="B31" s="96" t="s">
        <v>104</v>
      </c>
      <c r="C31" s="251" t="s">
        <v>108</v>
      </c>
      <c r="D31" s="232"/>
      <c r="E31" s="232"/>
      <c r="F31" s="232"/>
      <c r="G31" s="232"/>
      <c r="H31" s="232"/>
      <c r="I31" s="232"/>
      <c r="J31" s="232"/>
      <c r="K31" s="232"/>
      <c r="L31" s="232"/>
      <c r="M31" s="232"/>
      <c r="N31" s="233"/>
      <c r="O31" s="78" t="s">
        <v>109</v>
      </c>
    </row>
    <row r="32" spans="1:17" ht="14.25" customHeight="1">
      <c r="B32" s="62">
        <f t="shared" ref="B32:B36" si="2">(B21)</f>
        <v>0</v>
      </c>
      <c r="C32" s="63"/>
      <c r="D32" s="63"/>
      <c r="E32" s="63"/>
      <c r="F32" s="63"/>
      <c r="G32" s="63"/>
      <c r="H32" s="63"/>
      <c r="I32" s="63"/>
      <c r="J32" s="63"/>
      <c r="K32" s="63"/>
      <c r="L32" s="63"/>
      <c r="M32" s="63"/>
      <c r="N32" s="63"/>
      <c r="O32" s="97">
        <f t="shared" ref="O32:O39" si="3">SUM(C32:N32)</f>
        <v>0</v>
      </c>
    </row>
    <row r="33" spans="2:15" ht="14.25" customHeight="1">
      <c r="B33" s="62">
        <f t="shared" si="2"/>
        <v>0</v>
      </c>
      <c r="C33" s="63"/>
      <c r="D33" s="63"/>
      <c r="E33" s="63"/>
      <c r="F33" s="63"/>
      <c r="G33" s="63"/>
      <c r="H33" s="63"/>
      <c r="I33" s="63"/>
      <c r="J33" s="63"/>
      <c r="K33" s="63"/>
      <c r="L33" s="63"/>
      <c r="M33" s="63"/>
      <c r="N33" s="63"/>
      <c r="O33" s="97">
        <f t="shared" si="3"/>
        <v>0</v>
      </c>
    </row>
    <row r="34" spans="2:15" ht="14.25" customHeight="1">
      <c r="B34" s="62">
        <f t="shared" si="2"/>
        <v>0</v>
      </c>
      <c r="C34" s="63"/>
      <c r="D34" s="63"/>
      <c r="E34" s="63"/>
      <c r="F34" s="63"/>
      <c r="G34" s="63"/>
      <c r="H34" s="63"/>
      <c r="I34" s="63"/>
      <c r="J34" s="63"/>
      <c r="K34" s="63"/>
      <c r="L34" s="63"/>
      <c r="M34" s="63"/>
      <c r="N34" s="63"/>
      <c r="O34" s="97">
        <f t="shared" si="3"/>
        <v>0</v>
      </c>
    </row>
    <row r="35" spans="2:15" ht="14.25" customHeight="1">
      <c r="B35" s="62">
        <f t="shared" si="2"/>
        <v>0</v>
      </c>
      <c r="C35" s="63"/>
      <c r="D35" s="63"/>
      <c r="E35" s="63"/>
      <c r="F35" s="63"/>
      <c r="G35" s="63"/>
      <c r="H35" s="63"/>
      <c r="I35" s="63"/>
      <c r="J35" s="63"/>
      <c r="K35" s="63"/>
      <c r="L35" s="63"/>
      <c r="M35" s="63"/>
      <c r="N35" s="63"/>
      <c r="O35" s="97">
        <f t="shared" si="3"/>
        <v>0</v>
      </c>
    </row>
    <row r="36" spans="2:15" ht="14.25" customHeight="1">
      <c r="B36" s="62">
        <f t="shared" si="2"/>
        <v>0</v>
      </c>
      <c r="C36" s="63"/>
      <c r="D36" s="63"/>
      <c r="E36" s="63"/>
      <c r="F36" s="63"/>
      <c r="G36" s="63"/>
      <c r="H36" s="63"/>
      <c r="I36" s="63"/>
      <c r="J36" s="63"/>
      <c r="K36" s="63"/>
      <c r="L36" s="63"/>
      <c r="M36" s="63"/>
      <c r="N36" s="63"/>
      <c r="O36" s="97">
        <f t="shared" si="3"/>
        <v>0</v>
      </c>
    </row>
    <row r="37" spans="2:15" ht="14.25" customHeight="1">
      <c r="B37" s="62">
        <f t="shared" ref="B37:B38" si="4">B26</f>
        <v>0</v>
      </c>
      <c r="C37" s="63"/>
      <c r="D37" s="63"/>
      <c r="E37" s="63"/>
      <c r="F37" s="63"/>
      <c r="G37" s="63"/>
      <c r="H37" s="63"/>
      <c r="I37" s="63"/>
      <c r="J37" s="63"/>
      <c r="K37" s="63"/>
      <c r="L37" s="63"/>
      <c r="M37" s="63"/>
      <c r="N37" s="63"/>
      <c r="O37" s="97">
        <f t="shared" si="3"/>
        <v>0</v>
      </c>
    </row>
    <row r="38" spans="2:15" ht="14.25" customHeight="1">
      <c r="B38" s="62">
        <f t="shared" si="4"/>
        <v>0</v>
      </c>
      <c r="C38" s="63"/>
      <c r="D38" s="63"/>
      <c r="E38" s="63"/>
      <c r="F38" s="63"/>
      <c r="G38" s="63"/>
      <c r="H38" s="63"/>
      <c r="I38" s="63"/>
      <c r="J38" s="63"/>
      <c r="K38" s="63"/>
      <c r="L38" s="63"/>
      <c r="M38" s="63"/>
      <c r="N38" s="63"/>
      <c r="O38" s="97">
        <f t="shared" si="3"/>
        <v>0</v>
      </c>
    </row>
    <row r="39" spans="2:15" ht="14.25" customHeight="1">
      <c r="B39" s="98" t="s">
        <v>107</v>
      </c>
      <c r="C39" s="99">
        <f t="shared" ref="C39:N39" si="5">SUM(C32:C38)</f>
        <v>0</v>
      </c>
      <c r="D39" s="99">
        <f t="shared" si="5"/>
        <v>0</v>
      </c>
      <c r="E39" s="99">
        <f t="shared" si="5"/>
        <v>0</v>
      </c>
      <c r="F39" s="99">
        <f t="shared" si="5"/>
        <v>0</v>
      </c>
      <c r="G39" s="99">
        <f t="shared" si="5"/>
        <v>0</v>
      </c>
      <c r="H39" s="99">
        <f t="shared" si="5"/>
        <v>0</v>
      </c>
      <c r="I39" s="99">
        <f t="shared" si="5"/>
        <v>0</v>
      </c>
      <c r="J39" s="99">
        <f t="shared" si="5"/>
        <v>0</v>
      </c>
      <c r="K39" s="99">
        <f t="shared" si="5"/>
        <v>0</v>
      </c>
      <c r="L39" s="99">
        <f t="shared" si="5"/>
        <v>0</v>
      </c>
      <c r="M39" s="99">
        <f t="shared" si="5"/>
        <v>0</v>
      </c>
      <c r="N39" s="99">
        <f t="shared" si="5"/>
        <v>0</v>
      </c>
      <c r="O39" s="100">
        <f t="shared" si="3"/>
        <v>0</v>
      </c>
    </row>
    <row r="40" spans="2:15" ht="14.25" customHeight="1"/>
    <row r="41" spans="2:15" ht="14.25" customHeight="1">
      <c r="B41" s="94"/>
      <c r="C41" s="95" t="s">
        <v>52</v>
      </c>
      <c r="D41" s="95" t="s">
        <v>53</v>
      </c>
      <c r="E41" s="95" t="s">
        <v>54</v>
      </c>
      <c r="F41" s="95" t="s">
        <v>55</v>
      </c>
      <c r="G41" s="95" t="s">
        <v>56</v>
      </c>
      <c r="H41" s="95" t="s">
        <v>57</v>
      </c>
      <c r="I41" s="95" t="s">
        <v>58</v>
      </c>
      <c r="J41" s="95" t="s">
        <v>59</v>
      </c>
      <c r="K41" s="95" t="s">
        <v>60</v>
      </c>
      <c r="L41" s="95" t="s">
        <v>61</v>
      </c>
      <c r="M41" s="95" t="s">
        <v>62</v>
      </c>
      <c r="N41" s="95" t="s">
        <v>63</v>
      </c>
    </row>
    <row r="42" spans="2:15" ht="14.25" customHeight="1">
      <c r="B42" s="96" t="s">
        <v>104</v>
      </c>
      <c r="C42" s="251" t="s">
        <v>110</v>
      </c>
      <c r="D42" s="232"/>
      <c r="E42" s="232"/>
      <c r="F42" s="232"/>
      <c r="G42" s="232"/>
      <c r="H42" s="232"/>
      <c r="I42" s="232"/>
      <c r="J42" s="232"/>
      <c r="K42" s="232"/>
      <c r="L42" s="232"/>
      <c r="M42" s="232"/>
      <c r="N42" s="233"/>
      <c r="O42" s="78" t="s">
        <v>111</v>
      </c>
    </row>
    <row r="43" spans="2:15" ht="14.25" customHeight="1">
      <c r="B43" s="62">
        <f t="shared" ref="B43:B47" si="6">(B32)</f>
        <v>0</v>
      </c>
      <c r="C43" s="63"/>
      <c r="D43" s="63"/>
      <c r="E43" s="63"/>
      <c r="F43" s="63"/>
      <c r="G43" s="63"/>
      <c r="H43" s="63"/>
      <c r="I43" s="63"/>
      <c r="J43" s="63"/>
      <c r="K43" s="63"/>
      <c r="L43" s="63"/>
      <c r="M43" s="63"/>
      <c r="N43" s="63"/>
      <c r="O43" s="97">
        <f t="shared" ref="O43:O50" si="7">SUM(C43:N43)</f>
        <v>0</v>
      </c>
    </row>
    <row r="44" spans="2:15" ht="14.25" customHeight="1">
      <c r="B44" s="62">
        <f t="shared" si="6"/>
        <v>0</v>
      </c>
      <c r="C44" s="63"/>
      <c r="D44" s="63"/>
      <c r="E44" s="63"/>
      <c r="F44" s="63"/>
      <c r="G44" s="63"/>
      <c r="H44" s="63"/>
      <c r="I44" s="63"/>
      <c r="J44" s="63"/>
      <c r="K44" s="63"/>
      <c r="L44" s="63"/>
      <c r="M44" s="63"/>
      <c r="N44" s="63"/>
      <c r="O44" s="97">
        <f t="shared" si="7"/>
        <v>0</v>
      </c>
    </row>
    <row r="45" spans="2:15" ht="14.25" customHeight="1">
      <c r="B45" s="62">
        <f t="shared" si="6"/>
        <v>0</v>
      </c>
      <c r="C45" s="63"/>
      <c r="D45" s="63"/>
      <c r="E45" s="63"/>
      <c r="F45" s="63"/>
      <c r="G45" s="63"/>
      <c r="H45" s="63"/>
      <c r="I45" s="63"/>
      <c r="J45" s="63"/>
      <c r="K45" s="63"/>
      <c r="L45" s="63"/>
      <c r="M45" s="63"/>
      <c r="N45" s="63"/>
      <c r="O45" s="97">
        <f t="shared" si="7"/>
        <v>0</v>
      </c>
    </row>
    <row r="46" spans="2:15" ht="14.25" customHeight="1">
      <c r="B46" s="62">
        <f t="shared" si="6"/>
        <v>0</v>
      </c>
      <c r="C46" s="63"/>
      <c r="D46" s="63"/>
      <c r="E46" s="63"/>
      <c r="F46" s="63"/>
      <c r="G46" s="63"/>
      <c r="H46" s="63"/>
      <c r="I46" s="63"/>
      <c r="J46" s="63"/>
      <c r="K46" s="63"/>
      <c r="L46" s="63"/>
      <c r="M46" s="63"/>
      <c r="N46" s="63"/>
      <c r="O46" s="97">
        <f t="shared" si="7"/>
        <v>0</v>
      </c>
    </row>
    <row r="47" spans="2:15" ht="14.25" customHeight="1">
      <c r="B47" s="62">
        <f t="shared" si="6"/>
        <v>0</v>
      </c>
      <c r="C47" s="63"/>
      <c r="D47" s="63"/>
      <c r="E47" s="63"/>
      <c r="F47" s="63"/>
      <c r="G47" s="63"/>
      <c r="H47" s="63"/>
      <c r="I47" s="63"/>
      <c r="J47" s="63"/>
      <c r="K47" s="63"/>
      <c r="L47" s="63"/>
      <c r="M47" s="63"/>
      <c r="N47" s="63"/>
      <c r="O47" s="97">
        <f t="shared" si="7"/>
        <v>0</v>
      </c>
    </row>
    <row r="48" spans="2:15" ht="14.25" customHeight="1">
      <c r="B48" s="62">
        <f t="shared" ref="B48:B49" si="8">B37</f>
        <v>0</v>
      </c>
      <c r="C48" s="63"/>
      <c r="D48" s="63"/>
      <c r="E48" s="63"/>
      <c r="F48" s="63"/>
      <c r="G48" s="63"/>
      <c r="H48" s="63"/>
      <c r="I48" s="63"/>
      <c r="J48" s="63"/>
      <c r="K48" s="63"/>
      <c r="L48" s="63"/>
      <c r="M48" s="63"/>
      <c r="N48" s="63"/>
      <c r="O48" s="97">
        <f t="shared" si="7"/>
        <v>0</v>
      </c>
    </row>
    <row r="49" spans="2:15" ht="14.25" customHeight="1">
      <c r="B49" s="62">
        <f t="shared" si="8"/>
        <v>0</v>
      </c>
      <c r="C49" s="63"/>
      <c r="D49" s="63"/>
      <c r="E49" s="63"/>
      <c r="F49" s="63"/>
      <c r="G49" s="63"/>
      <c r="H49" s="63"/>
      <c r="I49" s="63"/>
      <c r="J49" s="63"/>
      <c r="K49" s="63"/>
      <c r="L49" s="63"/>
      <c r="M49" s="63"/>
      <c r="N49" s="63"/>
      <c r="O49" s="97">
        <f t="shared" si="7"/>
        <v>0</v>
      </c>
    </row>
    <row r="50" spans="2:15" ht="14.25" customHeight="1">
      <c r="B50" s="98" t="s">
        <v>107</v>
      </c>
      <c r="C50" s="99">
        <f t="shared" ref="C50:N50" si="9">SUM(C43:C49)</f>
        <v>0</v>
      </c>
      <c r="D50" s="99">
        <f t="shared" si="9"/>
        <v>0</v>
      </c>
      <c r="E50" s="99">
        <f t="shared" si="9"/>
        <v>0</v>
      </c>
      <c r="F50" s="99">
        <f t="shared" si="9"/>
        <v>0</v>
      </c>
      <c r="G50" s="99">
        <f t="shared" si="9"/>
        <v>0</v>
      </c>
      <c r="H50" s="99">
        <f t="shared" si="9"/>
        <v>0</v>
      </c>
      <c r="I50" s="99">
        <f t="shared" si="9"/>
        <v>0</v>
      </c>
      <c r="J50" s="99">
        <f t="shared" si="9"/>
        <v>0</v>
      </c>
      <c r="K50" s="99">
        <f t="shared" si="9"/>
        <v>0</v>
      </c>
      <c r="L50" s="99">
        <f t="shared" si="9"/>
        <v>0</v>
      </c>
      <c r="M50" s="99">
        <f t="shared" si="9"/>
        <v>0</v>
      </c>
      <c r="N50" s="99">
        <f t="shared" si="9"/>
        <v>0</v>
      </c>
      <c r="O50" s="100">
        <f t="shared" si="7"/>
        <v>0</v>
      </c>
    </row>
    <row r="51" spans="2:15" ht="14.25" customHeight="1"/>
    <row r="52" spans="2:15" ht="14.25" customHeight="1"/>
    <row r="53" spans="2:15" ht="14.25" customHeight="1"/>
    <row r="54" spans="2:15" ht="14.25" customHeight="1"/>
    <row r="55" spans="2:15" ht="14.25" customHeight="1"/>
    <row r="56" spans="2:15" ht="14.25" customHeight="1"/>
    <row r="57" spans="2:15" ht="14.25" customHeight="1"/>
    <row r="58" spans="2:15" ht="14.25" customHeight="1"/>
    <row r="59" spans="2:15" ht="14.25" customHeight="1"/>
    <row r="60" spans="2:15" ht="14.25" customHeight="1"/>
    <row r="61" spans="2:15" ht="14.25" customHeight="1"/>
    <row r="62" spans="2:15" ht="14.25" customHeight="1"/>
    <row r="63" spans="2:15" ht="14.25" customHeight="1"/>
    <row r="64" spans="2:15"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6">
    <mergeCell ref="C42:N42"/>
    <mergeCell ref="A1:I14"/>
    <mergeCell ref="F16:H16"/>
    <mergeCell ref="F17:H17"/>
    <mergeCell ref="C20:N20"/>
    <mergeCell ref="C31:N31"/>
  </mergeCells>
  <conditionalFormatting sqref="F22:F27">
    <cfRule type="containsBlanks" dxfId="143" priority="1" stopIfTrue="1">
      <formula>LEN(TRIM(F22))=0</formula>
    </cfRule>
  </conditionalFormatting>
  <conditionalFormatting sqref="F47:F49">
    <cfRule type="containsBlanks" dxfId="142" priority="2" stopIfTrue="1">
      <formula>LEN(TRIM(F47))=0</formula>
    </cfRule>
  </conditionalFormatting>
  <conditionalFormatting sqref="B43:B49">
    <cfRule type="containsBlanks" dxfId="141" priority="3" stopIfTrue="1">
      <formula>LEN(TRIM(B43))=0</formula>
    </cfRule>
  </conditionalFormatting>
  <conditionalFormatting sqref="D21">
    <cfRule type="containsBlanks" dxfId="140" priority="4">
      <formula>LEN(TRIM(D21))=0</formula>
    </cfRule>
  </conditionalFormatting>
  <conditionalFormatting sqref="D22:D27">
    <cfRule type="containsBlanks" dxfId="139" priority="5">
      <formula>LEN(TRIM(D22))=0</formula>
    </cfRule>
  </conditionalFormatting>
  <conditionalFormatting sqref="C21:N27">
    <cfRule type="containsBlanks" dxfId="138" priority="6" stopIfTrue="1">
      <formula>LEN(TRIM(C21))=0</formula>
    </cfRule>
  </conditionalFormatting>
  <conditionalFormatting sqref="B21:B27">
    <cfRule type="containsBlanks" dxfId="137" priority="7" stopIfTrue="1">
      <formula>LEN(TRIM(B21))=0</formula>
    </cfRule>
  </conditionalFormatting>
  <conditionalFormatting sqref="E21">
    <cfRule type="containsBlanks" dxfId="136" priority="8" stopIfTrue="1">
      <formula>LEN(TRIM(E21))=0</formula>
    </cfRule>
  </conditionalFormatting>
  <conditionalFormatting sqref="F21">
    <cfRule type="containsBlanks" dxfId="135" priority="9" stopIfTrue="1">
      <formula>LEN(TRIM(F21))=0</formula>
    </cfRule>
  </conditionalFormatting>
  <conditionalFormatting sqref="E22:E27">
    <cfRule type="containsBlanks" dxfId="134" priority="10" stopIfTrue="1">
      <formula>LEN(TRIM(E22))=0</formula>
    </cfRule>
  </conditionalFormatting>
  <conditionalFormatting sqref="E47:E49">
    <cfRule type="containsBlanks" dxfId="133" priority="11" stopIfTrue="1">
      <formula>LEN(TRIM(E47))=0</formula>
    </cfRule>
  </conditionalFormatting>
  <conditionalFormatting sqref="D47:D49">
    <cfRule type="containsBlanks" dxfId="132" priority="12">
      <formula>LEN(TRIM(D47))=0</formula>
    </cfRule>
  </conditionalFormatting>
  <conditionalFormatting sqref="C47:N49">
    <cfRule type="containsBlanks" dxfId="131" priority="13" stopIfTrue="1">
      <formula>LEN(TRIM(C47))=0</formula>
    </cfRule>
  </conditionalFormatting>
  <conditionalFormatting sqref="E21:N21">
    <cfRule type="containsBlanks" dxfId="130" priority="14">
      <formula>LEN(TRIM(E21))=0</formula>
    </cfRule>
  </conditionalFormatting>
  <conditionalFormatting sqref="F36:F38">
    <cfRule type="containsBlanks" dxfId="129" priority="15" stopIfTrue="1">
      <formula>LEN(TRIM(F36))=0</formula>
    </cfRule>
  </conditionalFormatting>
  <conditionalFormatting sqref="D36:D38">
    <cfRule type="containsBlanks" dxfId="128" priority="16">
      <formula>LEN(TRIM(D36))=0</formula>
    </cfRule>
  </conditionalFormatting>
  <conditionalFormatting sqref="C36:N38">
    <cfRule type="containsBlanks" dxfId="127" priority="17" stopIfTrue="1">
      <formula>LEN(TRIM(C36))=0</formula>
    </cfRule>
  </conditionalFormatting>
  <conditionalFormatting sqref="B32:B38">
    <cfRule type="containsBlanks" dxfId="126" priority="18" stopIfTrue="1">
      <formula>LEN(TRIM(B32))=0</formula>
    </cfRule>
  </conditionalFormatting>
  <conditionalFormatting sqref="E36:E38">
    <cfRule type="containsBlanks" dxfId="125" priority="19" stopIfTrue="1">
      <formula>LEN(TRIM(E36))=0</formula>
    </cfRule>
  </conditionalFormatting>
  <conditionalFormatting sqref="E22:N22">
    <cfRule type="containsBlanks" dxfId="124" priority="20">
      <formula>LEN(TRIM(E22))=0</formula>
    </cfRule>
  </conditionalFormatting>
  <conditionalFormatting sqref="F33:F35">
    <cfRule type="containsBlanks" dxfId="123" priority="21" stopIfTrue="1">
      <formula>LEN(TRIM(F33))=0</formula>
    </cfRule>
  </conditionalFormatting>
  <conditionalFormatting sqref="D32">
    <cfRule type="containsBlanks" dxfId="122" priority="22">
      <formula>LEN(TRIM(D32))=0</formula>
    </cfRule>
  </conditionalFormatting>
  <conditionalFormatting sqref="D33:D35">
    <cfRule type="containsBlanks" dxfId="121" priority="23">
      <formula>LEN(TRIM(D33))=0</formula>
    </cfRule>
  </conditionalFormatting>
  <conditionalFormatting sqref="C32:N35">
    <cfRule type="containsBlanks" dxfId="120" priority="24" stopIfTrue="1">
      <formula>LEN(TRIM(C32))=0</formula>
    </cfRule>
  </conditionalFormatting>
  <conditionalFormatting sqref="E32">
    <cfRule type="containsBlanks" dxfId="119" priority="25" stopIfTrue="1">
      <formula>LEN(TRIM(E32))=0</formula>
    </cfRule>
  </conditionalFormatting>
  <conditionalFormatting sqref="F32">
    <cfRule type="containsBlanks" dxfId="118" priority="26" stopIfTrue="1">
      <formula>LEN(TRIM(F32))=0</formula>
    </cfRule>
  </conditionalFormatting>
  <conditionalFormatting sqref="E33:E35">
    <cfRule type="containsBlanks" dxfId="117" priority="27" stopIfTrue="1">
      <formula>LEN(TRIM(E33))=0</formula>
    </cfRule>
  </conditionalFormatting>
  <conditionalFormatting sqref="E32:N32">
    <cfRule type="containsBlanks" dxfId="116" priority="28">
      <formula>LEN(TRIM(E32))=0</formula>
    </cfRule>
  </conditionalFormatting>
  <conditionalFormatting sqref="E33:N33">
    <cfRule type="containsBlanks" dxfId="115" priority="29">
      <formula>LEN(TRIM(E33))=0</formula>
    </cfRule>
  </conditionalFormatting>
  <conditionalFormatting sqref="F44:F46">
    <cfRule type="containsBlanks" dxfId="114" priority="30" stopIfTrue="1">
      <formula>LEN(TRIM(F44))=0</formula>
    </cfRule>
  </conditionalFormatting>
  <conditionalFormatting sqref="D43">
    <cfRule type="containsBlanks" dxfId="113" priority="31">
      <formula>LEN(TRIM(D43))=0</formula>
    </cfRule>
  </conditionalFormatting>
  <conditionalFormatting sqref="D44:D46">
    <cfRule type="containsBlanks" dxfId="112" priority="32">
      <formula>LEN(TRIM(D44))=0</formula>
    </cfRule>
  </conditionalFormatting>
  <conditionalFormatting sqref="C43:N46">
    <cfRule type="containsBlanks" dxfId="111" priority="33" stopIfTrue="1">
      <formula>LEN(TRIM(C43))=0</formula>
    </cfRule>
  </conditionalFormatting>
  <conditionalFormatting sqref="E43">
    <cfRule type="containsBlanks" dxfId="110" priority="34" stopIfTrue="1">
      <formula>LEN(TRIM(E43))=0</formula>
    </cfRule>
  </conditionalFormatting>
  <conditionalFormatting sqref="F43">
    <cfRule type="containsBlanks" dxfId="109" priority="35" stopIfTrue="1">
      <formula>LEN(TRIM(F43))=0</formula>
    </cfRule>
  </conditionalFormatting>
  <conditionalFormatting sqref="E44:E46">
    <cfRule type="containsBlanks" dxfId="108" priority="36" stopIfTrue="1">
      <formula>LEN(TRIM(E44))=0</formula>
    </cfRule>
  </conditionalFormatting>
  <conditionalFormatting sqref="E43:N43">
    <cfRule type="containsBlanks" dxfId="107" priority="37">
      <formula>LEN(TRIM(E43))=0</formula>
    </cfRule>
  </conditionalFormatting>
  <conditionalFormatting sqref="E44:N44">
    <cfRule type="containsBlanks" dxfId="106" priority="38">
      <formula>LEN(TRIM(E44))=0</formula>
    </cfRule>
  </conditionalFormatting>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B1:R1000"/>
  <sheetViews>
    <sheetView workbookViewId="0"/>
  </sheetViews>
  <sheetFormatPr defaultColWidth="12.59765625" defaultRowHeight="15" customHeight="1"/>
  <cols>
    <col min="1" max="1" width="7.59765625" customWidth="1"/>
    <col min="2" max="2" width="21.19921875" customWidth="1"/>
    <col min="3" max="3" width="7" customWidth="1"/>
    <col min="4" max="4" width="7.59765625" customWidth="1"/>
    <col min="5" max="5" width="5.09765625" customWidth="1"/>
    <col min="6" max="6" width="5.8984375" customWidth="1"/>
    <col min="7" max="7" width="4.3984375" customWidth="1"/>
    <col min="8" max="8" width="4.69921875" customWidth="1"/>
    <col min="9" max="10" width="6.3984375" customWidth="1"/>
    <col min="11" max="12" width="4.3984375" customWidth="1"/>
    <col min="13" max="13" width="5.59765625" customWidth="1"/>
    <col min="14" max="14" width="5.19921875" customWidth="1"/>
    <col min="15" max="15" width="5.59765625" customWidth="1"/>
    <col min="16" max="16" width="7.5" customWidth="1"/>
    <col min="17" max="17" width="21.3984375" customWidth="1"/>
    <col min="18" max="18" width="14.5" customWidth="1"/>
    <col min="19" max="26" width="7.59765625" customWidth="1"/>
  </cols>
  <sheetData>
    <row r="1" spans="2:18" ht="14.25" customHeight="1"/>
    <row r="2" spans="2:18" ht="14.25" customHeight="1"/>
    <row r="3" spans="2:18" ht="14.25" customHeight="1"/>
    <row r="4" spans="2:18" ht="14.25" customHeight="1">
      <c r="B4" s="257" t="s">
        <v>112</v>
      </c>
      <c r="C4" s="229"/>
      <c r="D4" s="229"/>
      <c r="E4" s="230"/>
    </row>
    <row r="5" spans="2:18" ht="14.25" customHeight="1">
      <c r="B5" s="101" t="s">
        <v>113</v>
      </c>
      <c r="C5" s="102" t="s">
        <v>48</v>
      </c>
      <c r="D5" s="102" t="s">
        <v>49</v>
      </c>
      <c r="E5" s="102" t="s">
        <v>50</v>
      </c>
    </row>
    <row r="6" spans="2:18" ht="14.25" customHeight="1">
      <c r="B6" s="103" t="s">
        <v>114</v>
      </c>
      <c r="C6" s="104">
        <v>1</v>
      </c>
      <c r="D6" s="104">
        <v>1</v>
      </c>
      <c r="E6" s="104">
        <v>1</v>
      </c>
    </row>
    <row r="7" spans="2:18" ht="14.25" customHeight="1">
      <c r="B7" s="103" t="s">
        <v>115</v>
      </c>
      <c r="C7" s="104">
        <v>0</v>
      </c>
      <c r="D7" s="104">
        <v>0</v>
      </c>
      <c r="E7" s="104">
        <v>0</v>
      </c>
    </row>
    <row r="8" spans="2:18" ht="14.25" customHeight="1">
      <c r="B8" s="103" t="s">
        <v>116</v>
      </c>
      <c r="C8" s="104">
        <v>0</v>
      </c>
      <c r="D8" s="104">
        <v>0</v>
      </c>
      <c r="E8" s="104">
        <v>0</v>
      </c>
    </row>
    <row r="9" spans="2:18" ht="14.25" customHeight="1">
      <c r="B9" s="103" t="s">
        <v>117</v>
      </c>
      <c r="C9" s="105">
        <v>0</v>
      </c>
      <c r="D9" s="105">
        <v>0</v>
      </c>
      <c r="E9" s="105">
        <v>0</v>
      </c>
      <c r="Q9" s="258" t="s">
        <v>118</v>
      </c>
      <c r="R9" s="230"/>
    </row>
    <row r="10" spans="2:18" ht="14.25" customHeight="1">
      <c r="B10" s="106" t="s">
        <v>119</v>
      </c>
      <c r="C10" s="107">
        <f t="shared" ref="C10:E10" si="0">SUM(C6:C9)</f>
        <v>1</v>
      </c>
      <c r="D10" s="107">
        <f t="shared" si="0"/>
        <v>1</v>
      </c>
      <c r="E10" s="107">
        <f t="shared" si="0"/>
        <v>1</v>
      </c>
      <c r="Q10" s="108" t="s">
        <v>120</v>
      </c>
      <c r="R10" s="109">
        <v>0.15</v>
      </c>
    </row>
    <row r="11" spans="2:18" ht="14.25" customHeight="1">
      <c r="Q11" s="108" t="s">
        <v>121</v>
      </c>
      <c r="R11" s="110">
        <v>2.5000000000000001E-2</v>
      </c>
    </row>
    <row r="12" spans="2:18" ht="14.25" customHeight="1">
      <c r="B12" s="257" t="s">
        <v>122</v>
      </c>
      <c r="C12" s="229"/>
      <c r="D12" s="229"/>
      <c r="E12" s="230"/>
      <c r="R12" s="105"/>
    </row>
    <row r="13" spans="2:18" ht="14.25" customHeight="1">
      <c r="B13" s="101" t="s">
        <v>123</v>
      </c>
      <c r="C13" s="111" t="s">
        <v>48</v>
      </c>
      <c r="D13" s="111" t="s">
        <v>102</v>
      </c>
      <c r="E13" s="111" t="s">
        <v>50</v>
      </c>
    </row>
    <row r="14" spans="2:18" ht="14.25" customHeight="1">
      <c r="B14" s="103" t="s">
        <v>124</v>
      </c>
      <c r="C14" s="104">
        <v>1</v>
      </c>
      <c r="D14" s="104">
        <v>1</v>
      </c>
      <c r="E14" s="104">
        <v>1</v>
      </c>
    </row>
    <row r="15" spans="2:18" ht="14.25" customHeight="1">
      <c r="B15" s="103" t="s">
        <v>125</v>
      </c>
      <c r="C15" s="104">
        <v>0</v>
      </c>
      <c r="D15" s="104">
        <v>0</v>
      </c>
      <c r="E15" s="104">
        <v>0</v>
      </c>
    </row>
    <row r="16" spans="2:18" ht="14.25" customHeight="1">
      <c r="B16" s="103" t="s">
        <v>126</v>
      </c>
      <c r="C16" s="104">
        <v>0</v>
      </c>
      <c r="D16" s="104">
        <v>0</v>
      </c>
      <c r="E16" s="104">
        <v>0</v>
      </c>
    </row>
    <row r="17" spans="2:16" ht="14.25" customHeight="1">
      <c r="B17" s="112" t="s">
        <v>119</v>
      </c>
      <c r="C17" s="113">
        <f t="shared" ref="C17:E17" si="1">SUM(C14:C16)</f>
        <v>1</v>
      </c>
      <c r="D17" s="113">
        <f t="shared" si="1"/>
        <v>1</v>
      </c>
      <c r="E17" s="113">
        <f t="shared" si="1"/>
        <v>1</v>
      </c>
    </row>
    <row r="18" spans="2:16" ht="14.25" customHeight="1">
      <c r="B18" s="114"/>
      <c r="C18" s="115"/>
      <c r="D18" s="115"/>
      <c r="E18" s="115"/>
    </row>
    <row r="19" spans="2:16" ht="16.5" customHeight="1">
      <c r="B19" s="114"/>
      <c r="C19" s="115"/>
      <c r="D19" s="115"/>
      <c r="E19" s="115"/>
      <c r="G19" s="254" t="s">
        <v>127</v>
      </c>
      <c r="H19" s="210"/>
      <c r="I19" s="210"/>
      <c r="J19" s="210"/>
      <c r="K19" s="210"/>
      <c r="L19" s="116"/>
      <c r="M19" s="116"/>
    </row>
    <row r="20" spans="2:16" ht="15" customHeight="1">
      <c r="G20" s="255"/>
      <c r="H20" s="255"/>
      <c r="I20" s="255"/>
      <c r="J20" s="255"/>
      <c r="K20" s="255"/>
      <c r="L20" s="117"/>
      <c r="M20" s="117"/>
    </row>
    <row r="21" spans="2:16" ht="14.25" customHeight="1">
      <c r="B21" s="256" t="s">
        <v>128</v>
      </c>
      <c r="C21" s="229"/>
      <c r="D21" s="229"/>
      <c r="E21" s="229"/>
      <c r="F21" s="229"/>
      <c r="G21" s="229"/>
      <c r="H21" s="229"/>
      <c r="I21" s="229"/>
      <c r="J21" s="229"/>
      <c r="K21" s="229"/>
      <c r="L21" s="229"/>
      <c r="M21" s="229"/>
      <c r="N21" s="229"/>
      <c r="O21" s="229"/>
      <c r="P21" s="230"/>
    </row>
    <row r="22" spans="2:16" ht="14.25" customHeight="1">
      <c r="B22" s="118" t="s">
        <v>129</v>
      </c>
      <c r="C22" s="119" t="s">
        <v>130</v>
      </c>
      <c r="D22" s="120" t="s">
        <v>131</v>
      </c>
      <c r="E22" s="50" t="s">
        <v>53</v>
      </c>
      <c r="F22" s="50" t="s">
        <v>54</v>
      </c>
      <c r="G22" s="50" t="s">
        <v>55</v>
      </c>
      <c r="H22" s="50" t="s">
        <v>56</v>
      </c>
      <c r="I22" s="50" t="s">
        <v>57</v>
      </c>
      <c r="J22" s="50" t="s">
        <v>58</v>
      </c>
      <c r="K22" s="50" t="s">
        <v>59</v>
      </c>
      <c r="L22" s="50" t="s">
        <v>60</v>
      </c>
      <c r="M22" s="50" t="s">
        <v>61</v>
      </c>
      <c r="N22" s="50" t="s">
        <v>62</v>
      </c>
      <c r="O22" s="50" t="s">
        <v>63</v>
      </c>
      <c r="P22" s="121" t="s">
        <v>132</v>
      </c>
    </row>
    <row r="23" spans="2:16" ht="14.25" customHeight="1">
      <c r="B23" s="7" t="str">
        <f>'تكاليف التأسيس'!D6</f>
        <v xml:space="preserve">الأراضي </v>
      </c>
      <c r="C23" s="122">
        <f>'تكاليف التأسيس'!H6</f>
        <v>0</v>
      </c>
      <c r="D23" s="122">
        <f>LAND</f>
        <v>0</v>
      </c>
      <c r="E23" s="123"/>
      <c r="F23" s="123"/>
      <c r="G23" s="124"/>
      <c r="H23" s="124"/>
      <c r="I23" s="124"/>
      <c r="J23" s="124"/>
      <c r="K23" s="124"/>
      <c r="L23" s="124"/>
      <c r="M23" s="124"/>
      <c r="N23" s="124"/>
      <c r="O23" s="124"/>
      <c r="P23" s="125">
        <f t="shared" ref="P23:P29" si="2">SUM(D23:O23)</f>
        <v>0</v>
      </c>
    </row>
    <row r="24" spans="2:16" ht="14.25" customHeight="1">
      <c r="B24" s="7" t="str">
        <f>'تكاليف التأسيس'!D7</f>
        <v xml:space="preserve">المباني </v>
      </c>
      <c r="C24" s="122">
        <f>'تكاليف التأسيس'!H7</f>
        <v>50</v>
      </c>
      <c r="D24" s="122">
        <f>Buildings</f>
        <v>0</v>
      </c>
      <c r="E24" s="126"/>
      <c r="F24" s="123"/>
      <c r="G24" s="124"/>
      <c r="H24" s="124"/>
      <c r="I24" s="124"/>
      <c r="J24" s="124"/>
      <c r="K24" s="124"/>
      <c r="L24" s="124"/>
      <c r="M24" s="124"/>
      <c r="N24" s="124"/>
      <c r="O24" s="124"/>
      <c r="P24" s="125">
        <f t="shared" si="2"/>
        <v>0</v>
      </c>
    </row>
    <row r="25" spans="2:16" ht="14.25" customHeight="1">
      <c r="B25" s="7" t="str">
        <f>'تكاليف التأسيس'!D8</f>
        <v>ترميم مبنى مستأجر</v>
      </c>
      <c r="C25" s="122">
        <f>'تكاليف التأسيس'!H8</f>
        <v>10</v>
      </c>
      <c r="D25" s="122">
        <f>LeaseImprovements</f>
        <v>0</v>
      </c>
      <c r="E25" s="126"/>
      <c r="F25" s="123"/>
      <c r="G25" s="124"/>
      <c r="H25" s="124"/>
      <c r="I25" s="124"/>
      <c r="J25" s="124"/>
      <c r="K25" s="124"/>
      <c r="L25" s="124"/>
      <c r="M25" s="124"/>
      <c r="N25" s="124"/>
      <c r="O25" s="124"/>
      <c r="P25" s="125">
        <f t="shared" si="2"/>
        <v>0</v>
      </c>
    </row>
    <row r="26" spans="2:16" ht="14.25" customHeight="1">
      <c r="B26" s="7" t="str">
        <f>'تكاليف التأسيس'!D9</f>
        <v xml:space="preserve">الآلات والمعدات </v>
      </c>
      <c r="C26" s="122">
        <f>'تكاليف التأسيس'!H9</f>
        <v>7</v>
      </c>
      <c r="D26" s="122">
        <f>Equipment</f>
        <v>0</v>
      </c>
      <c r="E26" s="126"/>
      <c r="F26" s="123"/>
      <c r="G26" s="124"/>
      <c r="H26" s="124"/>
      <c r="I26" s="124"/>
      <c r="J26" s="124"/>
      <c r="K26" s="124"/>
      <c r="L26" s="124"/>
      <c r="M26" s="124"/>
      <c r="N26" s="124"/>
      <c r="O26" s="124"/>
      <c r="P26" s="125">
        <f t="shared" si="2"/>
        <v>0</v>
      </c>
    </row>
    <row r="27" spans="2:16" ht="14.25" customHeight="1">
      <c r="B27" s="7" t="str">
        <f>'تكاليف التأسيس'!D10</f>
        <v xml:space="preserve">الأثاث </v>
      </c>
      <c r="C27" s="122">
        <f>'تكاليف التأسيس'!H10</f>
        <v>5</v>
      </c>
      <c r="D27" s="122">
        <f>Furniture</f>
        <v>0</v>
      </c>
      <c r="E27" s="126"/>
      <c r="F27" s="123"/>
      <c r="G27" s="124"/>
      <c r="H27" s="124"/>
      <c r="I27" s="124"/>
      <c r="J27" s="124"/>
      <c r="K27" s="124"/>
      <c r="L27" s="124"/>
      <c r="M27" s="124"/>
      <c r="N27" s="124"/>
      <c r="O27" s="124"/>
      <c r="P27" s="125">
        <f t="shared" si="2"/>
        <v>0</v>
      </c>
    </row>
    <row r="28" spans="2:16" ht="14.25" customHeight="1">
      <c r="B28" s="7" t="str">
        <f>'تكاليف التأسيس'!D11</f>
        <v xml:space="preserve">السيارات </v>
      </c>
      <c r="C28" s="122">
        <f>'تكاليف التأسيس'!H11</f>
        <v>5</v>
      </c>
      <c r="D28" s="122">
        <f>Vehicles</f>
        <v>0</v>
      </c>
      <c r="E28" s="126"/>
      <c r="F28" s="126"/>
      <c r="G28" s="127"/>
      <c r="H28" s="124"/>
      <c r="I28" s="124"/>
      <c r="J28" s="124"/>
      <c r="K28" s="124"/>
      <c r="L28" s="124"/>
      <c r="M28" s="124"/>
      <c r="N28" s="124"/>
      <c r="O28" s="124"/>
      <c r="P28" s="125">
        <f t="shared" si="2"/>
        <v>0</v>
      </c>
    </row>
    <row r="29" spans="2:16" ht="14.25" customHeight="1">
      <c r="B29" s="7" t="str">
        <f>'تكاليف التأسيس'!D12</f>
        <v xml:space="preserve">أصول ثابتة أخرى </v>
      </c>
      <c r="C29" s="122">
        <f>'تكاليف التأسيس'!H12</f>
        <v>5</v>
      </c>
      <c r="D29" s="122">
        <f>OtherFixedAssets</f>
        <v>0</v>
      </c>
      <c r="E29" s="126"/>
      <c r="F29" s="126"/>
      <c r="G29" s="126"/>
      <c r="H29" s="126"/>
      <c r="I29" s="126"/>
      <c r="J29" s="126"/>
      <c r="K29" s="126"/>
      <c r="L29" s="126"/>
      <c r="M29" s="126"/>
      <c r="N29" s="126"/>
      <c r="O29" s="126"/>
      <c r="P29" s="125">
        <f t="shared" si="2"/>
        <v>0</v>
      </c>
    </row>
    <row r="30" spans="2:16" ht="14.25" customHeight="1">
      <c r="B30" s="128" t="s">
        <v>133</v>
      </c>
      <c r="D30" s="129">
        <f t="shared" ref="D30:E30" si="3">SUM(D23:D29)</f>
        <v>0</v>
      </c>
      <c r="E30" s="129">
        <f t="shared" si="3"/>
        <v>0</v>
      </c>
      <c r="F30" s="129">
        <f t="shared" ref="F30:P30" si="4">SUM(F23:F28)</f>
        <v>0</v>
      </c>
      <c r="G30" s="129">
        <f t="shared" si="4"/>
        <v>0</v>
      </c>
      <c r="H30" s="129">
        <f t="shared" si="4"/>
        <v>0</v>
      </c>
      <c r="I30" s="129">
        <f t="shared" si="4"/>
        <v>0</v>
      </c>
      <c r="J30" s="129">
        <f t="shared" si="4"/>
        <v>0</v>
      </c>
      <c r="K30" s="129">
        <f t="shared" si="4"/>
        <v>0</v>
      </c>
      <c r="L30" s="129">
        <f t="shared" si="4"/>
        <v>0</v>
      </c>
      <c r="M30" s="129">
        <f t="shared" si="4"/>
        <v>0</v>
      </c>
      <c r="N30" s="129">
        <f t="shared" si="4"/>
        <v>0</v>
      </c>
      <c r="O30" s="129">
        <f t="shared" si="4"/>
        <v>0</v>
      </c>
      <c r="P30" s="129">
        <f t="shared" si="4"/>
        <v>0</v>
      </c>
    </row>
    <row r="31" spans="2:16" ht="14.25" customHeight="1"/>
    <row r="32" spans="2:16" ht="14.25" customHeight="1">
      <c r="G32" s="254" t="s">
        <v>134</v>
      </c>
      <c r="H32" s="210"/>
      <c r="I32" s="210"/>
      <c r="J32" s="210"/>
      <c r="K32" s="210"/>
    </row>
    <row r="33" spans="2:16" ht="14.25" customHeight="1">
      <c r="G33" s="255"/>
      <c r="H33" s="255"/>
      <c r="I33" s="255"/>
      <c r="J33" s="255"/>
      <c r="K33" s="255"/>
    </row>
    <row r="34" spans="2:16" ht="14.25" customHeight="1">
      <c r="B34" s="256" t="s">
        <v>128</v>
      </c>
      <c r="C34" s="229"/>
      <c r="D34" s="229"/>
      <c r="E34" s="229"/>
      <c r="F34" s="229"/>
      <c r="G34" s="229"/>
      <c r="H34" s="229"/>
      <c r="I34" s="229"/>
      <c r="J34" s="229"/>
      <c r="K34" s="229"/>
      <c r="L34" s="229"/>
      <c r="M34" s="229"/>
      <c r="N34" s="229"/>
      <c r="O34" s="229"/>
      <c r="P34" s="230"/>
    </row>
    <row r="35" spans="2:16" ht="14.25" customHeight="1">
      <c r="B35" s="118" t="s">
        <v>129</v>
      </c>
      <c r="C35" s="119" t="s">
        <v>130</v>
      </c>
      <c r="D35" s="50" t="s">
        <v>131</v>
      </c>
      <c r="E35" s="50" t="s">
        <v>53</v>
      </c>
      <c r="F35" s="50" t="s">
        <v>54</v>
      </c>
      <c r="G35" s="50" t="s">
        <v>55</v>
      </c>
      <c r="H35" s="50" t="s">
        <v>56</v>
      </c>
      <c r="I35" s="50" t="s">
        <v>57</v>
      </c>
      <c r="J35" s="50" t="s">
        <v>58</v>
      </c>
      <c r="K35" s="50" t="s">
        <v>59</v>
      </c>
      <c r="L35" s="50" t="s">
        <v>60</v>
      </c>
      <c r="M35" s="50" t="s">
        <v>61</v>
      </c>
      <c r="N35" s="50" t="s">
        <v>62</v>
      </c>
      <c r="O35" s="50" t="s">
        <v>63</v>
      </c>
      <c r="P35" s="121" t="s">
        <v>132</v>
      </c>
    </row>
    <row r="36" spans="2:16" ht="14.25" customHeight="1">
      <c r="B36" s="7" t="str">
        <f>'تكاليف التأسيس'!D6</f>
        <v xml:space="preserve">الأراضي </v>
      </c>
      <c r="C36" s="122">
        <f>'تكاليف التأسيس'!H6</f>
        <v>0</v>
      </c>
      <c r="D36" s="122"/>
      <c r="E36" s="123"/>
      <c r="F36" s="123"/>
      <c r="G36" s="124"/>
      <c r="H36" s="124"/>
      <c r="I36" s="124"/>
      <c r="J36" s="124"/>
      <c r="K36" s="124"/>
      <c r="L36" s="124"/>
      <c r="M36" s="124"/>
      <c r="N36" s="124"/>
      <c r="O36" s="124"/>
      <c r="P36" s="125">
        <f t="shared" ref="P36:P42" si="5">SUM(D36:O36)</f>
        <v>0</v>
      </c>
    </row>
    <row r="37" spans="2:16" ht="14.25" customHeight="1">
      <c r="B37" s="7" t="str">
        <f>'تكاليف التأسيس'!D7</f>
        <v xml:space="preserve">المباني </v>
      </c>
      <c r="C37" s="122">
        <f>'تكاليف التأسيس'!H7</f>
        <v>50</v>
      </c>
      <c r="D37" s="122"/>
      <c r="E37" s="123"/>
      <c r="F37" s="123"/>
      <c r="G37" s="124"/>
      <c r="H37" s="124"/>
      <c r="I37" s="124"/>
      <c r="J37" s="124"/>
      <c r="K37" s="124"/>
      <c r="L37" s="124"/>
      <c r="M37" s="124"/>
      <c r="N37" s="124"/>
      <c r="O37" s="124"/>
      <c r="P37" s="125">
        <f t="shared" si="5"/>
        <v>0</v>
      </c>
    </row>
    <row r="38" spans="2:16" ht="14.25" customHeight="1">
      <c r="B38" s="7" t="str">
        <f>'تكاليف التأسيس'!D8</f>
        <v>ترميم مبنى مستأجر</v>
      </c>
      <c r="C38" s="122">
        <f>'تكاليف التأسيس'!H8</f>
        <v>10</v>
      </c>
      <c r="D38" s="122"/>
      <c r="E38" s="123"/>
      <c r="F38" s="123"/>
      <c r="G38" s="124"/>
      <c r="H38" s="124"/>
      <c r="I38" s="124"/>
      <c r="J38" s="124"/>
      <c r="K38" s="124"/>
      <c r="L38" s="124"/>
      <c r="M38" s="124"/>
      <c r="N38" s="124"/>
      <c r="O38" s="124"/>
      <c r="P38" s="125">
        <f t="shared" si="5"/>
        <v>0</v>
      </c>
    </row>
    <row r="39" spans="2:16" ht="14.25" customHeight="1">
      <c r="B39" s="7" t="str">
        <f>'تكاليف التأسيس'!D9</f>
        <v xml:space="preserve">الآلات والمعدات </v>
      </c>
      <c r="C39" s="122">
        <f>'تكاليف التأسيس'!H9</f>
        <v>7</v>
      </c>
      <c r="D39" s="122"/>
      <c r="E39" s="123"/>
      <c r="F39" s="123"/>
      <c r="G39" s="124"/>
      <c r="H39" s="124"/>
      <c r="I39" s="124"/>
      <c r="J39" s="124"/>
      <c r="K39" s="124"/>
      <c r="L39" s="124"/>
      <c r="M39" s="124"/>
      <c r="N39" s="124"/>
      <c r="O39" s="124"/>
      <c r="P39" s="125">
        <f t="shared" si="5"/>
        <v>0</v>
      </c>
    </row>
    <row r="40" spans="2:16" ht="14.25" customHeight="1">
      <c r="B40" s="7" t="str">
        <f>'تكاليف التأسيس'!D10</f>
        <v xml:space="preserve">الأثاث </v>
      </c>
      <c r="C40" s="122">
        <f>'تكاليف التأسيس'!H10</f>
        <v>5</v>
      </c>
      <c r="D40" s="122"/>
      <c r="E40" s="123"/>
      <c r="F40" s="123"/>
      <c r="G40" s="124"/>
      <c r="H40" s="124"/>
      <c r="I40" s="124"/>
      <c r="J40" s="124"/>
      <c r="K40" s="124"/>
      <c r="L40" s="124"/>
      <c r="M40" s="124"/>
      <c r="N40" s="124"/>
      <c r="O40" s="124"/>
      <c r="P40" s="125">
        <f t="shared" si="5"/>
        <v>0</v>
      </c>
    </row>
    <row r="41" spans="2:16" ht="14.25" customHeight="1">
      <c r="B41" s="7" t="str">
        <f>'تكاليف التأسيس'!D11</f>
        <v xml:space="preserve">السيارات </v>
      </c>
      <c r="C41" s="122">
        <f>'تكاليف التأسيس'!H11</f>
        <v>5</v>
      </c>
      <c r="D41" s="122"/>
      <c r="E41" s="126"/>
      <c r="F41" s="126"/>
      <c r="G41" s="127"/>
      <c r="H41" s="124"/>
      <c r="I41" s="124"/>
      <c r="J41" s="124"/>
      <c r="K41" s="124"/>
      <c r="L41" s="124"/>
      <c r="M41" s="124"/>
      <c r="N41" s="124"/>
      <c r="O41" s="124"/>
      <c r="P41" s="125">
        <f t="shared" si="5"/>
        <v>0</v>
      </c>
    </row>
    <row r="42" spans="2:16" ht="14.25" customHeight="1">
      <c r="B42" s="7" t="str">
        <f>'تكاليف التأسيس'!D12</f>
        <v xml:space="preserve">أصول ثابتة أخرى </v>
      </c>
      <c r="C42" s="122">
        <f>'تكاليف التأسيس'!H12</f>
        <v>5</v>
      </c>
      <c r="D42" s="122"/>
      <c r="E42" s="126"/>
      <c r="F42" s="126"/>
      <c r="G42" s="126"/>
      <c r="H42" s="126"/>
      <c r="I42" s="126"/>
      <c r="J42" s="126"/>
      <c r="K42" s="126"/>
      <c r="L42" s="126"/>
      <c r="M42" s="126"/>
      <c r="N42" s="126"/>
      <c r="O42" s="126"/>
      <c r="P42" s="125">
        <f t="shared" si="5"/>
        <v>0</v>
      </c>
    </row>
    <row r="43" spans="2:16" ht="14.25" customHeight="1">
      <c r="B43" s="128" t="s">
        <v>133</v>
      </c>
      <c r="D43" s="129">
        <f>SUM(D36:D42)</f>
        <v>0</v>
      </c>
      <c r="E43" s="129">
        <f t="shared" ref="E43:P43" si="6">SUM(E36:E41)</f>
        <v>0</v>
      </c>
      <c r="F43" s="129">
        <f t="shared" si="6"/>
        <v>0</v>
      </c>
      <c r="G43" s="129">
        <f t="shared" si="6"/>
        <v>0</v>
      </c>
      <c r="H43" s="129">
        <f t="shared" si="6"/>
        <v>0</v>
      </c>
      <c r="I43" s="129">
        <f t="shared" si="6"/>
        <v>0</v>
      </c>
      <c r="J43" s="129">
        <f t="shared" si="6"/>
        <v>0</v>
      </c>
      <c r="K43" s="129">
        <f t="shared" si="6"/>
        <v>0</v>
      </c>
      <c r="L43" s="129">
        <f t="shared" si="6"/>
        <v>0</v>
      </c>
      <c r="M43" s="129">
        <f t="shared" si="6"/>
        <v>0</v>
      </c>
      <c r="N43" s="129">
        <f t="shared" si="6"/>
        <v>0</v>
      </c>
      <c r="O43" s="129">
        <f t="shared" si="6"/>
        <v>0</v>
      </c>
      <c r="P43" s="129">
        <f t="shared" si="6"/>
        <v>0</v>
      </c>
    </row>
    <row r="44" spans="2:16" ht="14.25" customHeight="1"/>
    <row r="45" spans="2:16" ht="14.25" customHeight="1">
      <c r="G45" s="254" t="s">
        <v>135</v>
      </c>
      <c r="H45" s="210"/>
      <c r="I45" s="210"/>
      <c r="J45" s="210"/>
      <c r="K45" s="210"/>
    </row>
    <row r="46" spans="2:16" ht="14.25" customHeight="1">
      <c r="G46" s="255"/>
      <c r="H46" s="255"/>
      <c r="I46" s="255"/>
      <c r="J46" s="255"/>
      <c r="K46" s="255"/>
    </row>
    <row r="47" spans="2:16" ht="14.25" customHeight="1">
      <c r="B47" s="256" t="s">
        <v>128</v>
      </c>
      <c r="C47" s="229"/>
      <c r="D47" s="229"/>
      <c r="E47" s="229"/>
      <c r="F47" s="229"/>
      <c r="G47" s="229"/>
      <c r="H47" s="229"/>
      <c r="I47" s="229"/>
      <c r="J47" s="229"/>
      <c r="K47" s="229"/>
      <c r="L47" s="229"/>
      <c r="M47" s="229"/>
      <c r="N47" s="229"/>
      <c r="O47" s="229"/>
      <c r="P47" s="230"/>
    </row>
    <row r="48" spans="2:16" ht="14.25" customHeight="1">
      <c r="B48" s="118" t="s">
        <v>129</v>
      </c>
      <c r="C48" s="119" t="s">
        <v>130</v>
      </c>
      <c r="D48" s="50" t="s">
        <v>131</v>
      </c>
      <c r="E48" s="50" t="s">
        <v>53</v>
      </c>
      <c r="F48" s="50" t="s">
        <v>54</v>
      </c>
      <c r="G48" s="50" t="s">
        <v>55</v>
      </c>
      <c r="H48" s="50" t="s">
        <v>56</v>
      </c>
      <c r="I48" s="50" t="s">
        <v>57</v>
      </c>
      <c r="J48" s="50" t="s">
        <v>58</v>
      </c>
      <c r="K48" s="50" t="s">
        <v>59</v>
      </c>
      <c r="L48" s="50" t="s">
        <v>60</v>
      </c>
      <c r="M48" s="50" t="s">
        <v>61</v>
      </c>
      <c r="N48" s="50" t="s">
        <v>62</v>
      </c>
      <c r="O48" s="50" t="s">
        <v>63</v>
      </c>
      <c r="P48" s="121" t="s">
        <v>132</v>
      </c>
    </row>
    <row r="49" spans="2:16" ht="14.25" customHeight="1">
      <c r="B49" s="7" t="str">
        <f>'تكاليف التأسيس'!D6</f>
        <v xml:space="preserve">الأراضي </v>
      </c>
      <c r="C49" s="122">
        <v>0</v>
      </c>
      <c r="D49" s="122"/>
      <c r="E49" s="123"/>
      <c r="F49" s="123"/>
      <c r="G49" s="124"/>
      <c r="H49" s="124"/>
      <c r="I49" s="124"/>
      <c r="J49" s="124"/>
      <c r="K49" s="124"/>
      <c r="L49" s="124"/>
      <c r="M49" s="124"/>
      <c r="N49" s="124"/>
      <c r="O49" s="124"/>
      <c r="P49" s="125">
        <f t="shared" ref="P49:P55" si="7">SUM(D49:O49)</f>
        <v>0</v>
      </c>
    </row>
    <row r="50" spans="2:16" ht="14.25" customHeight="1">
      <c r="B50" s="7" t="str">
        <f>'تكاليف التأسيس'!D7</f>
        <v xml:space="preserve">المباني </v>
      </c>
      <c r="C50" s="122">
        <f>'تكاليف التأسيس'!H7</f>
        <v>50</v>
      </c>
      <c r="D50" s="122"/>
      <c r="E50" s="123"/>
      <c r="F50" s="123"/>
      <c r="G50" s="124"/>
      <c r="H50" s="124"/>
      <c r="I50" s="124"/>
      <c r="J50" s="124"/>
      <c r="K50" s="124"/>
      <c r="L50" s="124"/>
      <c r="M50" s="124"/>
      <c r="N50" s="124"/>
      <c r="O50" s="124"/>
      <c r="P50" s="125">
        <f t="shared" si="7"/>
        <v>0</v>
      </c>
    </row>
    <row r="51" spans="2:16" ht="14.25" customHeight="1">
      <c r="B51" s="7" t="str">
        <f>'تكاليف التأسيس'!D8</f>
        <v>ترميم مبنى مستأجر</v>
      </c>
      <c r="C51" s="122">
        <f>'تكاليف التأسيس'!H8</f>
        <v>10</v>
      </c>
      <c r="D51" s="122"/>
      <c r="E51" s="123"/>
      <c r="F51" s="123"/>
      <c r="G51" s="124"/>
      <c r="H51" s="124"/>
      <c r="I51" s="124"/>
      <c r="J51" s="124"/>
      <c r="K51" s="124"/>
      <c r="L51" s="124"/>
      <c r="M51" s="124"/>
      <c r="N51" s="124"/>
      <c r="O51" s="124"/>
      <c r="P51" s="125">
        <f t="shared" si="7"/>
        <v>0</v>
      </c>
    </row>
    <row r="52" spans="2:16" ht="14.25" customHeight="1">
      <c r="B52" s="7" t="str">
        <f>'تكاليف التأسيس'!D9</f>
        <v xml:space="preserve">الآلات والمعدات </v>
      </c>
      <c r="C52" s="122">
        <f>'تكاليف التأسيس'!H9</f>
        <v>7</v>
      </c>
      <c r="D52" s="122"/>
      <c r="E52" s="123"/>
      <c r="F52" s="123"/>
      <c r="G52" s="124"/>
      <c r="H52" s="124"/>
      <c r="I52" s="124"/>
      <c r="J52" s="124"/>
      <c r="K52" s="124"/>
      <c r="L52" s="124"/>
      <c r="M52" s="124"/>
      <c r="N52" s="124"/>
      <c r="O52" s="124"/>
      <c r="P52" s="125">
        <f t="shared" si="7"/>
        <v>0</v>
      </c>
    </row>
    <row r="53" spans="2:16" ht="14.25" customHeight="1">
      <c r="B53" s="7" t="str">
        <f>'تكاليف التأسيس'!D10</f>
        <v xml:space="preserve">الأثاث </v>
      </c>
      <c r="C53" s="122">
        <f>'تكاليف التأسيس'!H10</f>
        <v>5</v>
      </c>
      <c r="D53" s="122"/>
      <c r="E53" s="123"/>
      <c r="F53" s="123"/>
      <c r="G53" s="124"/>
      <c r="H53" s="124"/>
      <c r="I53" s="124"/>
      <c r="J53" s="124"/>
      <c r="K53" s="124"/>
      <c r="L53" s="124"/>
      <c r="M53" s="124"/>
      <c r="N53" s="124"/>
      <c r="O53" s="124"/>
      <c r="P53" s="125">
        <f t="shared" si="7"/>
        <v>0</v>
      </c>
    </row>
    <row r="54" spans="2:16" ht="14.25" customHeight="1">
      <c r="B54" s="7" t="str">
        <f>'تكاليف التأسيس'!D11</f>
        <v xml:space="preserve">السيارات </v>
      </c>
      <c r="C54" s="122">
        <f>'تكاليف التأسيس'!H11</f>
        <v>5</v>
      </c>
      <c r="D54" s="122"/>
      <c r="E54" s="126"/>
      <c r="F54" s="126"/>
      <c r="G54" s="127"/>
      <c r="H54" s="124"/>
      <c r="I54" s="124"/>
      <c r="J54" s="124"/>
      <c r="K54" s="124"/>
      <c r="L54" s="124"/>
      <c r="M54" s="124"/>
      <c r="N54" s="124"/>
      <c r="O54" s="124"/>
      <c r="P54" s="125">
        <f t="shared" si="7"/>
        <v>0</v>
      </c>
    </row>
    <row r="55" spans="2:16" ht="14.25" customHeight="1">
      <c r="B55" s="7" t="str">
        <f>'تكاليف التأسيس'!D12</f>
        <v xml:space="preserve">أصول ثابتة أخرى </v>
      </c>
      <c r="C55" s="122">
        <f>'تكاليف التأسيس'!H12</f>
        <v>5</v>
      </c>
      <c r="D55" s="122"/>
      <c r="E55" s="126"/>
      <c r="F55" s="126"/>
      <c r="G55" s="126"/>
      <c r="H55" s="126"/>
      <c r="I55" s="126"/>
      <c r="J55" s="126"/>
      <c r="K55" s="126"/>
      <c r="L55" s="126"/>
      <c r="M55" s="126"/>
      <c r="N55" s="126"/>
      <c r="O55" s="126"/>
      <c r="P55" s="125">
        <f t="shared" si="7"/>
        <v>0</v>
      </c>
    </row>
    <row r="56" spans="2:16" ht="14.25" customHeight="1">
      <c r="B56" s="130" t="s">
        <v>133</v>
      </c>
      <c r="D56" s="129">
        <f>SUM(D49:D55)</f>
        <v>0</v>
      </c>
      <c r="E56" s="129">
        <f t="shared" ref="E56:P56" si="8">SUM(E49:E54)</f>
        <v>0</v>
      </c>
      <c r="F56" s="129">
        <f t="shared" si="8"/>
        <v>0</v>
      </c>
      <c r="G56" s="129">
        <f t="shared" si="8"/>
        <v>0</v>
      </c>
      <c r="H56" s="129">
        <f t="shared" si="8"/>
        <v>0</v>
      </c>
      <c r="I56" s="129">
        <f t="shared" si="8"/>
        <v>0</v>
      </c>
      <c r="J56" s="129">
        <f t="shared" si="8"/>
        <v>0</v>
      </c>
      <c r="K56" s="129">
        <f t="shared" si="8"/>
        <v>0</v>
      </c>
      <c r="L56" s="129">
        <f t="shared" si="8"/>
        <v>0</v>
      </c>
      <c r="M56" s="129">
        <f t="shared" si="8"/>
        <v>0</v>
      </c>
      <c r="N56" s="129">
        <f t="shared" si="8"/>
        <v>0</v>
      </c>
      <c r="O56" s="129">
        <f t="shared" si="8"/>
        <v>0</v>
      </c>
      <c r="P56" s="129">
        <f t="shared" si="8"/>
        <v>0</v>
      </c>
    </row>
    <row r="57" spans="2:16" ht="14.25" customHeight="1"/>
    <row r="58" spans="2:16" ht="14.25" customHeight="1"/>
    <row r="59" spans="2:16" ht="14.25" customHeight="1"/>
    <row r="60" spans="2:16" ht="14.25" customHeight="1"/>
    <row r="61" spans="2:16" ht="14.25" customHeight="1"/>
    <row r="62" spans="2:16" ht="14.25" customHeight="1"/>
    <row r="63" spans="2:16" ht="14.25" customHeight="1"/>
    <row r="64" spans="2:1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9">
    <mergeCell ref="G45:K46"/>
    <mergeCell ref="B47:P47"/>
    <mergeCell ref="B4:E4"/>
    <mergeCell ref="Q9:R9"/>
    <mergeCell ref="B12:E12"/>
    <mergeCell ref="G19:K20"/>
    <mergeCell ref="B21:P21"/>
    <mergeCell ref="G32:K33"/>
    <mergeCell ref="B34:P34"/>
  </mergeCells>
  <conditionalFormatting sqref="F23:O28">
    <cfRule type="containsBlanks" dxfId="105" priority="1">
      <formula>LEN(TRIM(F23))=0</formula>
    </cfRule>
  </conditionalFormatting>
  <conditionalFormatting sqref="E23">
    <cfRule type="containsBlanks" dxfId="104" priority="2">
      <formula>LEN(TRIM(E23))=0</formula>
    </cfRule>
  </conditionalFormatting>
  <conditionalFormatting sqref="F29:O29">
    <cfRule type="containsBlanks" dxfId="103" priority="3">
      <formula>LEN(TRIM(F29))=0</formula>
    </cfRule>
  </conditionalFormatting>
  <conditionalFormatting sqref="D23">
    <cfRule type="containsBlanks" dxfId="102" priority="4">
      <formula>LEN(TRIM(D23))=0</formula>
    </cfRule>
  </conditionalFormatting>
  <conditionalFormatting sqref="C10:E10">
    <cfRule type="cellIs" dxfId="101" priority="5" operator="equal">
      <formula>1</formula>
    </cfRule>
  </conditionalFormatting>
  <conditionalFormatting sqref="C10:E10">
    <cfRule type="cellIs" dxfId="100" priority="6" operator="equal">
      <formula>1</formula>
    </cfRule>
  </conditionalFormatting>
  <conditionalFormatting sqref="C10:E10">
    <cfRule type="cellIs" dxfId="99" priority="7" operator="greaterThan">
      <formula>1</formula>
    </cfRule>
  </conditionalFormatting>
  <conditionalFormatting sqref="C10:E10">
    <cfRule type="cellIs" dxfId="98" priority="8" operator="lessThan">
      <formula>1</formula>
    </cfRule>
  </conditionalFormatting>
  <conditionalFormatting sqref="C10:E10">
    <cfRule type="cellIs" dxfId="97" priority="9" operator="lessThan">
      <formula>100</formula>
    </cfRule>
  </conditionalFormatting>
  <conditionalFormatting sqref="C10:E10">
    <cfRule type="cellIs" dxfId="96" priority="10" operator="lessThan">
      <formula>0</formula>
    </cfRule>
  </conditionalFormatting>
  <conditionalFormatting sqref="C10:E10">
    <cfRule type="cellIs" dxfId="95" priority="11" operator="greaterThan">
      <formula>1</formula>
    </cfRule>
  </conditionalFormatting>
  <conditionalFormatting sqref="C10:E10">
    <cfRule type="cellIs" dxfId="94" priority="12" operator="greaterThan">
      <formula>1</formula>
    </cfRule>
  </conditionalFormatting>
  <conditionalFormatting sqref="C17:E19">
    <cfRule type="cellIs" dxfId="93" priority="13" operator="greaterThan">
      <formula>1</formula>
    </cfRule>
  </conditionalFormatting>
  <conditionalFormatting sqref="D24:D29">
    <cfRule type="containsBlanks" dxfId="92" priority="14">
      <formula>LEN(TRIM(D24))=0</formula>
    </cfRule>
  </conditionalFormatting>
  <conditionalFormatting sqref="F36:O41">
    <cfRule type="containsBlanks" dxfId="91" priority="15">
      <formula>LEN(TRIM(F36))=0</formula>
    </cfRule>
  </conditionalFormatting>
  <conditionalFormatting sqref="E36:E41">
    <cfRule type="containsBlanks" dxfId="90" priority="16">
      <formula>LEN(TRIM(E36))=0</formula>
    </cfRule>
  </conditionalFormatting>
  <conditionalFormatting sqref="F42:O42">
    <cfRule type="containsBlanks" dxfId="89" priority="17">
      <formula>LEN(TRIM(F42))=0</formula>
    </cfRule>
  </conditionalFormatting>
  <conditionalFormatting sqref="E42">
    <cfRule type="containsBlanks" dxfId="88" priority="18">
      <formula>LEN(TRIM(E42))=0</formula>
    </cfRule>
  </conditionalFormatting>
  <conditionalFormatting sqref="D36">
    <cfRule type="containsBlanks" dxfId="87" priority="19">
      <formula>LEN(TRIM(D36))=0</formula>
    </cfRule>
  </conditionalFormatting>
  <conditionalFormatting sqref="D37:D42">
    <cfRule type="containsBlanks" dxfId="86" priority="20">
      <formula>LEN(TRIM(D37))=0</formula>
    </cfRule>
  </conditionalFormatting>
  <conditionalFormatting sqref="F49:O54">
    <cfRule type="containsBlanks" dxfId="85" priority="21">
      <formula>LEN(TRIM(F49))=0</formula>
    </cfRule>
  </conditionalFormatting>
  <conditionalFormatting sqref="E49:E54">
    <cfRule type="containsBlanks" dxfId="84" priority="22">
      <formula>LEN(TRIM(E49))=0</formula>
    </cfRule>
  </conditionalFormatting>
  <conditionalFormatting sqref="F55:O55">
    <cfRule type="containsBlanks" dxfId="83" priority="23">
      <formula>LEN(TRIM(F55))=0</formula>
    </cfRule>
  </conditionalFormatting>
  <conditionalFormatting sqref="E55">
    <cfRule type="containsBlanks" dxfId="82" priority="24">
      <formula>LEN(TRIM(E55))=0</formula>
    </cfRule>
  </conditionalFormatting>
  <conditionalFormatting sqref="D49">
    <cfRule type="containsBlanks" dxfId="81" priority="25">
      <formula>LEN(TRIM(D49))=0</formula>
    </cfRule>
  </conditionalFormatting>
  <conditionalFormatting sqref="D50:D55">
    <cfRule type="containsBlanks" dxfId="80" priority="26">
      <formula>LEN(TRIM(D50))=0</formula>
    </cfRule>
  </conditionalFormatting>
  <conditionalFormatting sqref="E24:E29">
    <cfRule type="containsBlanks" dxfId="79" priority="27">
      <formula>LEN(TRIM(E24))=0</formula>
    </cfRule>
  </conditionalFormatting>
  <conditionalFormatting sqref="C17:E17">
    <cfRule type="cellIs" dxfId="78" priority="28" operator="lessThan">
      <formula>1</formula>
    </cfRule>
  </conditionalFormatting>
  <conditionalFormatting sqref="C17:E17">
    <cfRule type="cellIs" dxfId="77" priority="29" operator="greaterThan">
      <formula>1</formula>
    </cfRule>
  </conditionalFormatting>
  <conditionalFormatting sqref="C17:E17">
    <cfRule type="cellIs" dxfId="76" priority="30" operator="equal">
      <formula>1</formula>
    </cfRule>
  </conditionalFormatting>
  <conditionalFormatting sqref="C23">
    <cfRule type="containsBlanks" dxfId="75" priority="31">
      <formula>LEN(TRIM(C23))=0</formula>
    </cfRule>
  </conditionalFormatting>
  <conditionalFormatting sqref="C24:C29">
    <cfRule type="containsBlanks" dxfId="74" priority="32">
      <formula>LEN(TRIM(C24))=0</formula>
    </cfRule>
  </conditionalFormatting>
  <conditionalFormatting sqref="C36">
    <cfRule type="containsBlanks" dxfId="73" priority="33">
      <formula>LEN(TRIM(C36))=0</formula>
    </cfRule>
  </conditionalFormatting>
  <conditionalFormatting sqref="C37:C42">
    <cfRule type="containsBlanks" dxfId="72" priority="34">
      <formula>LEN(TRIM(C37))=0</formula>
    </cfRule>
  </conditionalFormatting>
  <conditionalFormatting sqref="C49">
    <cfRule type="containsBlanks" dxfId="71" priority="35">
      <formula>LEN(TRIM(C49))=0</formula>
    </cfRule>
  </conditionalFormatting>
  <conditionalFormatting sqref="C50:C55">
    <cfRule type="containsBlanks" dxfId="70" priority="36">
      <formula>LEN(TRIM(C50))=0</formula>
    </cfRule>
  </conditionalFormatting>
  <pageMargins left="0.7" right="0.7" top="0.75" bottom="0.75" header="0" footer="0"/>
  <pageSetup paperSize="9" orientation="portrait"/>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B1:S1000"/>
  <sheetViews>
    <sheetView showGridLines="0" workbookViewId="0">
      <selection activeCell="D2" sqref="D2:L2"/>
    </sheetView>
  </sheetViews>
  <sheetFormatPr defaultColWidth="12.59765625" defaultRowHeight="15" customHeight="1"/>
  <cols>
    <col min="1" max="1" width="7.59765625" customWidth="1"/>
    <col min="2" max="2" width="12.09765625" customWidth="1"/>
    <col min="3" max="3" width="9.59765625" customWidth="1"/>
    <col min="4" max="14" width="7.59765625" customWidth="1"/>
    <col min="15" max="15" width="7.5" customWidth="1"/>
    <col min="16" max="16" width="10" customWidth="1"/>
    <col min="17" max="17" width="7" customWidth="1"/>
    <col min="18" max="18" width="14.3984375" customWidth="1"/>
    <col min="19" max="19" width="20.5" customWidth="1"/>
    <col min="20" max="26" width="7.59765625" customWidth="1"/>
  </cols>
  <sheetData>
    <row r="1" spans="2:19" ht="14.25" customHeight="1"/>
    <row r="2" spans="2:19" ht="14.25" customHeight="1">
      <c r="D2" s="260" t="s">
        <v>136</v>
      </c>
      <c r="E2" s="261"/>
      <c r="F2" s="261"/>
      <c r="G2" s="261"/>
      <c r="H2" s="261"/>
      <c r="I2" s="261"/>
      <c r="J2" s="261"/>
      <c r="K2" s="261"/>
      <c r="L2" s="261"/>
    </row>
    <row r="3" spans="2:19" ht="14.25" customHeight="1">
      <c r="P3" s="262"/>
      <c r="Q3" s="210"/>
      <c r="R3" s="210"/>
      <c r="S3" s="131"/>
    </row>
    <row r="4" spans="2:19" ht="14.25" customHeight="1">
      <c r="B4" s="211" t="s">
        <v>137</v>
      </c>
      <c r="C4" s="210"/>
      <c r="D4" s="210"/>
      <c r="E4" s="210"/>
      <c r="F4" s="210"/>
      <c r="G4" s="210"/>
      <c r="H4" s="210"/>
      <c r="I4" s="210"/>
      <c r="J4" s="210"/>
      <c r="K4" s="210"/>
      <c r="L4" s="210"/>
      <c r="M4" s="210"/>
      <c r="N4" s="210"/>
      <c r="O4" s="210"/>
    </row>
    <row r="5" spans="2:19" ht="14.25" customHeight="1">
      <c r="B5" s="210"/>
      <c r="C5" s="210"/>
      <c r="D5" s="210"/>
      <c r="E5" s="210"/>
      <c r="F5" s="210"/>
      <c r="G5" s="210"/>
      <c r="H5" s="210"/>
      <c r="I5" s="210"/>
      <c r="J5" s="210"/>
      <c r="K5" s="210"/>
      <c r="L5" s="210"/>
      <c r="M5" s="210"/>
      <c r="N5" s="210"/>
      <c r="O5" s="210"/>
      <c r="P5" s="132">
        <v>10</v>
      </c>
      <c r="Q5" s="209" t="s">
        <v>138</v>
      </c>
      <c r="R5" s="210"/>
    </row>
    <row r="6" spans="2:19" ht="18.75" customHeight="1">
      <c r="B6" s="210"/>
      <c r="C6" s="210"/>
      <c r="D6" s="210"/>
      <c r="E6" s="210"/>
      <c r="F6" s="210"/>
      <c r="G6" s="210"/>
      <c r="H6" s="210"/>
      <c r="I6" s="210"/>
      <c r="J6" s="210"/>
      <c r="K6" s="210"/>
      <c r="L6" s="210"/>
      <c r="M6" s="210"/>
      <c r="N6" s="210"/>
      <c r="O6" s="210"/>
      <c r="P6" s="132">
        <v>5</v>
      </c>
      <c r="Q6" s="209" t="s">
        <v>139</v>
      </c>
      <c r="R6" s="210"/>
    </row>
    <row r="7" spans="2:19" ht="16.5" customHeight="1">
      <c r="B7" s="210"/>
      <c r="C7" s="210"/>
      <c r="D7" s="210"/>
      <c r="E7" s="210"/>
      <c r="F7" s="210"/>
      <c r="G7" s="210"/>
      <c r="H7" s="210"/>
      <c r="I7" s="210"/>
      <c r="J7" s="210"/>
      <c r="K7" s="210"/>
      <c r="L7" s="210"/>
      <c r="M7" s="210"/>
      <c r="N7" s="210"/>
      <c r="O7" s="210"/>
      <c r="P7" s="132">
        <f>SUM(P5:P6)</f>
        <v>15</v>
      </c>
      <c r="Q7" s="209" t="s">
        <v>46</v>
      </c>
      <c r="R7" s="210"/>
    </row>
    <row r="8" spans="2:19" ht="16.5" customHeight="1">
      <c r="B8" s="210"/>
      <c r="C8" s="210"/>
      <c r="D8" s="210"/>
      <c r="E8" s="210"/>
      <c r="F8" s="210"/>
      <c r="G8" s="210"/>
      <c r="H8" s="210"/>
      <c r="I8" s="210"/>
      <c r="J8" s="210"/>
      <c r="K8" s="210"/>
      <c r="L8" s="210"/>
      <c r="M8" s="210"/>
      <c r="N8" s="210"/>
      <c r="O8" s="210"/>
    </row>
    <row r="9" spans="2:19" ht="16.5" customHeight="1">
      <c r="B9" s="210"/>
      <c r="C9" s="210"/>
      <c r="D9" s="210"/>
      <c r="E9" s="210"/>
      <c r="F9" s="210"/>
      <c r="G9" s="210"/>
      <c r="H9" s="210"/>
      <c r="I9" s="210"/>
      <c r="J9" s="210"/>
      <c r="K9" s="210"/>
      <c r="L9" s="210"/>
      <c r="M9" s="210"/>
      <c r="N9" s="210"/>
      <c r="O9" s="210"/>
    </row>
    <row r="10" spans="2:19" ht="16.5" customHeight="1">
      <c r="B10" s="210"/>
      <c r="C10" s="210"/>
      <c r="D10" s="210"/>
      <c r="E10" s="210"/>
      <c r="F10" s="210"/>
      <c r="G10" s="210"/>
      <c r="H10" s="210"/>
      <c r="I10" s="210"/>
      <c r="J10" s="210"/>
      <c r="K10" s="210"/>
      <c r="L10" s="210"/>
      <c r="M10" s="210"/>
      <c r="N10" s="210"/>
      <c r="O10" s="210"/>
    </row>
    <row r="11" spans="2:19" ht="16.5" customHeight="1">
      <c r="B11" s="210"/>
      <c r="C11" s="210"/>
      <c r="D11" s="210"/>
      <c r="E11" s="210"/>
      <c r="F11" s="210"/>
      <c r="G11" s="210"/>
      <c r="H11" s="210"/>
      <c r="I11" s="210"/>
      <c r="J11" s="210"/>
      <c r="K11" s="210"/>
      <c r="L11" s="210"/>
      <c r="M11" s="210"/>
      <c r="N11" s="210"/>
      <c r="O11" s="210"/>
    </row>
    <row r="12" spans="2:19" ht="16.5" customHeight="1">
      <c r="B12" s="210"/>
      <c r="C12" s="210"/>
      <c r="D12" s="210"/>
      <c r="E12" s="210"/>
      <c r="F12" s="210"/>
      <c r="G12" s="210"/>
      <c r="H12" s="210"/>
      <c r="I12" s="210"/>
      <c r="J12" s="210"/>
      <c r="K12" s="210"/>
      <c r="L12" s="210"/>
      <c r="M12" s="210"/>
      <c r="N12" s="210"/>
      <c r="O12" s="210"/>
    </row>
    <row r="13" spans="2:19" ht="16.5" customHeight="1">
      <c r="B13" s="210"/>
      <c r="C13" s="210"/>
      <c r="D13" s="210"/>
      <c r="E13" s="210"/>
      <c r="F13" s="210"/>
      <c r="G13" s="210"/>
      <c r="H13" s="210"/>
      <c r="I13" s="210"/>
      <c r="J13" s="210"/>
      <c r="K13" s="210"/>
      <c r="L13" s="210"/>
      <c r="M13" s="210"/>
      <c r="N13" s="210"/>
      <c r="O13" s="210"/>
    </row>
    <row r="14" spans="2:19" ht="16.5" customHeight="1">
      <c r="B14" s="210"/>
      <c r="C14" s="210"/>
      <c r="D14" s="210"/>
      <c r="E14" s="210"/>
      <c r="F14" s="210"/>
      <c r="G14" s="210"/>
      <c r="H14" s="210"/>
      <c r="I14" s="210"/>
      <c r="J14" s="210"/>
      <c r="K14" s="210"/>
      <c r="L14" s="210"/>
      <c r="M14" s="210"/>
      <c r="N14" s="210"/>
      <c r="O14" s="210"/>
    </row>
    <row r="15" spans="2:19" ht="16.5" customHeight="1">
      <c r="B15" s="210"/>
      <c r="C15" s="210"/>
      <c r="D15" s="210"/>
      <c r="E15" s="210"/>
      <c r="F15" s="210"/>
      <c r="G15" s="210"/>
      <c r="H15" s="210"/>
      <c r="I15" s="210"/>
      <c r="J15" s="210"/>
      <c r="K15" s="210"/>
      <c r="L15" s="210"/>
      <c r="M15" s="210"/>
      <c r="N15" s="210"/>
      <c r="O15" s="210"/>
    </row>
    <row r="16" spans="2:19" ht="16.5" customHeight="1">
      <c r="B16" s="210"/>
      <c r="C16" s="210"/>
      <c r="D16" s="210"/>
      <c r="E16" s="210"/>
      <c r="F16" s="210"/>
      <c r="G16" s="210"/>
      <c r="H16" s="210"/>
      <c r="I16" s="210"/>
      <c r="J16" s="210"/>
      <c r="K16" s="210"/>
      <c r="L16" s="210"/>
      <c r="M16" s="210"/>
      <c r="N16" s="210"/>
      <c r="O16" s="210"/>
    </row>
    <row r="17" spans="2:15" ht="16.5" customHeight="1">
      <c r="B17" s="210"/>
      <c r="C17" s="210"/>
      <c r="D17" s="210"/>
      <c r="E17" s="210"/>
      <c r="F17" s="210"/>
      <c r="G17" s="210"/>
      <c r="H17" s="210"/>
      <c r="I17" s="210"/>
      <c r="J17" s="210"/>
      <c r="K17" s="210"/>
      <c r="L17" s="210"/>
      <c r="M17" s="210"/>
      <c r="N17" s="210"/>
      <c r="O17" s="210"/>
    </row>
    <row r="18" spans="2:15" ht="16.5" customHeight="1">
      <c r="B18" s="210"/>
      <c r="C18" s="210"/>
      <c r="D18" s="210"/>
      <c r="E18" s="210"/>
      <c r="F18" s="210"/>
      <c r="G18" s="210"/>
      <c r="H18" s="210"/>
      <c r="I18" s="210"/>
      <c r="J18" s="210"/>
      <c r="K18" s="210"/>
      <c r="L18" s="210"/>
      <c r="M18" s="210"/>
      <c r="N18" s="210"/>
      <c r="O18" s="210"/>
    </row>
    <row r="19" spans="2:15" ht="16.5" customHeight="1">
      <c r="B19" s="210"/>
      <c r="C19" s="210"/>
      <c r="D19" s="210"/>
      <c r="E19" s="210"/>
      <c r="F19" s="210"/>
      <c r="G19" s="210"/>
      <c r="H19" s="210"/>
      <c r="I19" s="210"/>
      <c r="J19" s="210"/>
      <c r="K19" s="210"/>
      <c r="L19" s="210"/>
      <c r="M19" s="210"/>
      <c r="N19" s="210"/>
      <c r="O19" s="210"/>
    </row>
    <row r="20" spans="2:15" ht="16.5" customHeight="1">
      <c r="B20" s="210"/>
      <c r="C20" s="210"/>
      <c r="D20" s="210"/>
      <c r="E20" s="210"/>
      <c r="F20" s="210"/>
      <c r="G20" s="210"/>
      <c r="H20" s="210"/>
      <c r="I20" s="210"/>
      <c r="J20" s="210"/>
      <c r="K20" s="210"/>
      <c r="L20" s="210"/>
      <c r="M20" s="210"/>
      <c r="N20" s="210"/>
      <c r="O20" s="210"/>
    </row>
    <row r="21" spans="2:15" ht="14.25" customHeight="1">
      <c r="D21" s="133"/>
      <c r="E21" s="133"/>
    </row>
    <row r="22" spans="2:15" ht="14.25" customHeight="1">
      <c r="B22" s="132" t="s">
        <v>140</v>
      </c>
      <c r="D22" s="133"/>
      <c r="E22" s="259"/>
      <c r="F22" s="210"/>
      <c r="G22" s="210"/>
      <c r="H22" s="210"/>
      <c r="I22" s="210"/>
      <c r="J22" s="210"/>
      <c r="K22" s="210"/>
      <c r="L22" s="210"/>
    </row>
    <row r="23" spans="2:15" ht="16.5" customHeight="1">
      <c r="B23" s="209"/>
      <c r="C23" s="210"/>
      <c r="D23" s="210"/>
      <c r="E23" s="210"/>
      <c r="F23" s="210"/>
      <c r="G23" s="210"/>
      <c r="H23" s="210"/>
      <c r="I23" s="210"/>
      <c r="J23" s="210"/>
      <c r="K23" s="210"/>
      <c r="L23" s="210"/>
      <c r="M23" s="210"/>
      <c r="N23" s="210"/>
      <c r="O23" s="210"/>
    </row>
    <row r="24" spans="2:15" ht="16.5" customHeight="1">
      <c r="B24" s="210"/>
      <c r="C24" s="210"/>
      <c r="D24" s="210"/>
      <c r="E24" s="210"/>
      <c r="F24" s="210"/>
      <c r="G24" s="210"/>
      <c r="H24" s="210"/>
      <c r="I24" s="210"/>
      <c r="J24" s="210"/>
      <c r="K24" s="210"/>
      <c r="L24" s="210"/>
      <c r="M24" s="210"/>
      <c r="N24" s="210"/>
      <c r="O24" s="210"/>
    </row>
    <row r="25" spans="2:15" ht="16.5" customHeight="1">
      <c r="B25" s="210"/>
      <c r="C25" s="210"/>
      <c r="D25" s="210"/>
      <c r="E25" s="210"/>
      <c r="F25" s="210"/>
      <c r="G25" s="210"/>
      <c r="H25" s="210"/>
      <c r="I25" s="210"/>
      <c r="J25" s="210"/>
      <c r="K25" s="210"/>
      <c r="L25" s="210"/>
      <c r="M25" s="210"/>
      <c r="N25" s="210"/>
      <c r="O25" s="210"/>
    </row>
    <row r="26" spans="2:15" ht="16.5" customHeight="1">
      <c r="B26" s="210"/>
      <c r="C26" s="210"/>
      <c r="D26" s="210"/>
      <c r="E26" s="210"/>
      <c r="F26" s="210"/>
      <c r="G26" s="210"/>
      <c r="H26" s="210"/>
      <c r="I26" s="210"/>
      <c r="J26" s="210"/>
      <c r="K26" s="210"/>
      <c r="L26" s="210"/>
      <c r="M26" s="210"/>
      <c r="N26" s="210"/>
      <c r="O26" s="210"/>
    </row>
    <row r="27" spans="2:15" ht="16.5" customHeight="1">
      <c r="B27" s="210"/>
      <c r="C27" s="210"/>
      <c r="D27" s="210"/>
      <c r="E27" s="210"/>
      <c r="F27" s="210"/>
      <c r="G27" s="210"/>
      <c r="H27" s="210"/>
      <c r="I27" s="210"/>
      <c r="J27" s="210"/>
      <c r="K27" s="210"/>
      <c r="L27" s="210"/>
      <c r="M27" s="210"/>
      <c r="N27" s="210"/>
      <c r="O27" s="210"/>
    </row>
    <row r="28" spans="2:15" ht="16.5" customHeight="1">
      <c r="B28" s="210"/>
      <c r="C28" s="210"/>
      <c r="D28" s="210"/>
      <c r="E28" s="210"/>
      <c r="F28" s="210"/>
      <c r="G28" s="210"/>
      <c r="H28" s="210"/>
      <c r="I28" s="210"/>
      <c r="J28" s="210"/>
      <c r="K28" s="210"/>
      <c r="L28" s="210"/>
      <c r="M28" s="210"/>
      <c r="N28" s="210"/>
      <c r="O28" s="210"/>
    </row>
    <row r="29" spans="2:15" ht="14.25" customHeight="1">
      <c r="B29" s="210"/>
      <c r="C29" s="210"/>
      <c r="D29" s="210"/>
      <c r="E29" s="210"/>
      <c r="F29" s="210"/>
      <c r="G29" s="210"/>
      <c r="H29" s="210"/>
      <c r="I29" s="210"/>
      <c r="J29" s="210"/>
      <c r="K29" s="210"/>
      <c r="L29" s="210"/>
      <c r="M29" s="210"/>
      <c r="N29" s="210"/>
      <c r="O29" s="210"/>
    </row>
    <row r="30" spans="2:15" ht="14.25" customHeight="1">
      <c r="B30" s="210"/>
      <c r="C30" s="210"/>
      <c r="D30" s="210"/>
      <c r="E30" s="210"/>
      <c r="F30" s="210"/>
      <c r="G30" s="210"/>
      <c r="H30" s="210"/>
      <c r="I30" s="210"/>
      <c r="J30" s="210"/>
      <c r="K30" s="210"/>
      <c r="L30" s="210"/>
      <c r="M30" s="210"/>
      <c r="N30" s="210"/>
      <c r="O30" s="210"/>
    </row>
    <row r="31" spans="2:15" ht="14.25" customHeight="1">
      <c r="B31" s="210"/>
      <c r="C31" s="210"/>
      <c r="D31" s="210"/>
      <c r="E31" s="210"/>
      <c r="F31" s="210"/>
      <c r="G31" s="210"/>
      <c r="H31" s="210"/>
      <c r="I31" s="210"/>
      <c r="J31" s="210"/>
      <c r="K31" s="210"/>
      <c r="L31" s="210"/>
      <c r="M31" s="210"/>
      <c r="N31" s="210"/>
      <c r="O31" s="210"/>
    </row>
    <row r="32" spans="2:1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8">
    <mergeCell ref="E22:L22"/>
    <mergeCell ref="B23:O31"/>
    <mergeCell ref="D2:L2"/>
    <mergeCell ref="P3:R3"/>
    <mergeCell ref="B4:O20"/>
    <mergeCell ref="Q5:R5"/>
    <mergeCell ref="Q6:R6"/>
    <mergeCell ref="Q7:R7"/>
  </mergeCells>
  <pageMargins left="0.7" right="0.7" top="0.75" bottom="0.75" header="0" footer="0"/>
  <pageSetup paperSize="9" orientation="portrait"/>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O1000"/>
  <sheetViews>
    <sheetView workbookViewId="0"/>
  </sheetViews>
  <sheetFormatPr defaultColWidth="12.59765625" defaultRowHeight="15" customHeight="1"/>
  <cols>
    <col min="1" max="1" width="7.59765625" customWidth="1"/>
    <col min="2" max="2" width="16.5" customWidth="1"/>
    <col min="3" max="4" width="10.59765625" customWidth="1"/>
    <col min="5" max="11" width="11" customWidth="1"/>
    <col min="12" max="13" width="10.59765625" customWidth="1"/>
    <col min="14" max="14" width="11" customWidth="1"/>
    <col min="15" max="15" width="13.3984375" customWidth="1"/>
    <col min="16" max="26" width="7.59765625" customWidth="1"/>
  </cols>
  <sheetData>
    <row r="1" spans="1:13" ht="14.25" customHeight="1"/>
    <row r="2" spans="1:13" ht="14.25" customHeight="1">
      <c r="C2" s="30" t="s">
        <v>127</v>
      </c>
      <c r="D2" s="30" t="s">
        <v>134</v>
      </c>
      <c r="E2" s="30" t="s">
        <v>141</v>
      </c>
    </row>
    <row r="3" spans="1:13" ht="14.25" customHeight="1">
      <c r="A3" s="131"/>
      <c r="B3" s="263" t="s">
        <v>45</v>
      </c>
      <c r="C3" s="218"/>
      <c r="D3" s="218"/>
      <c r="E3" s="219"/>
    </row>
    <row r="4" spans="1:13" ht="14.25" hidden="1" customHeight="1">
      <c r="B4" s="134" t="str">
        <f t="shared" ref="B4:B9" si="0">B29</f>
        <v>منتج 1</v>
      </c>
      <c r="C4" s="135">
        <f t="shared" ref="C4:C9" si="1">O29</f>
        <v>0</v>
      </c>
    </row>
    <row r="5" spans="1:13" ht="14.25" hidden="1" customHeight="1">
      <c r="B5" s="134" t="str">
        <f t="shared" si="0"/>
        <v>منتج 2</v>
      </c>
      <c r="C5" s="135">
        <f t="shared" si="1"/>
        <v>0</v>
      </c>
    </row>
    <row r="6" spans="1:13" ht="14.25" hidden="1" customHeight="1">
      <c r="B6" s="134" t="str">
        <f t="shared" si="0"/>
        <v>منتج 3</v>
      </c>
      <c r="C6" s="135">
        <f t="shared" si="1"/>
        <v>0</v>
      </c>
    </row>
    <row r="7" spans="1:13" ht="14.25" hidden="1" customHeight="1">
      <c r="B7" s="134" t="str">
        <f t="shared" si="0"/>
        <v>منتج 4</v>
      </c>
      <c r="C7" s="135">
        <f t="shared" si="1"/>
        <v>0</v>
      </c>
    </row>
    <row r="8" spans="1:13" ht="14.25" hidden="1" customHeight="1">
      <c r="B8" s="134" t="str">
        <f t="shared" si="0"/>
        <v>منتج 5</v>
      </c>
      <c r="C8" s="135">
        <f t="shared" si="1"/>
        <v>0</v>
      </c>
    </row>
    <row r="9" spans="1:13" ht="14.25" hidden="1" customHeight="1">
      <c r="B9" s="134" t="str">
        <f t="shared" si="0"/>
        <v>منتج 6</v>
      </c>
      <c r="C9" s="135">
        <f t="shared" si="1"/>
        <v>0</v>
      </c>
    </row>
    <row r="10" spans="1:13" ht="14.25" hidden="1" customHeight="1">
      <c r="B10" s="134" t="str">
        <f>B38</f>
        <v>منتج 10</v>
      </c>
      <c r="C10" s="135">
        <f t="shared" ref="C10:C11" si="2">O38</f>
        <v>0</v>
      </c>
    </row>
    <row r="11" spans="1:13" ht="14.25" customHeight="1">
      <c r="B11" s="136" t="s">
        <v>79</v>
      </c>
      <c r="C11" s="134">
        <f t="shared" si="2"/>
        <v>0</v>
      </c>
      <c r="D11" s="134">
        <f>O80</f>
        <v>0</v>
      </c>
      <c r="E11" s="134">
        <f>O120</f>
        <v>0</v>
      </c>
    </row>
    <row r="12" spans="1:13" ht="14.25" customHeight="1">
      <c r="B12" s="136" t="s">
        <v>46</v>
      </c>
      <c r="C12" s="137">
        <f>O41</f>
        <v>0</v>
      </c>
      <c r="D12" s="137">
        <f>O82</f>
        <v>0</v>
      </c>
      <c r="E12" s="137">
        <f>O122</f>
        <v>0</v>
      </c>
    </row>
    <row r="13" spans="1:13" ht="14.25" customHeight="1">
      <c r="B13" s="136" t="s">
        <v>73</v>
      </c>
      <c r="C13" s="137">
        <f t="shared" ref="C13:E13" si="3">(C11-C12)</f>
        <v>0</v>
      </c>
      <c r="D13" s="137">
        <f t="shared" si="3"/>
        <v>0</v>
      </c>
      <c r="E13" s="137">
        <f t="shared" si="3"/>
        <v>0</v>
      </c>
      <c r="K13" s="136" t="s">
        <v>45</v>
      </c>
      <c r="L13" s="136" t="s">
        <v>142</v>
      </c>
      <c r="M13" s="136" t="s">
        <v>143</v>
      </c>
    </row>
    <row r="14" spans="1:13" ht="14.25" customHeight="1">
      <c r="B14" s="138" t="s">
        <v>144</v>
      </c>
      <c r="C14" s="105" t="e">
        <f>C43</f>
        <v>#DIV/0!</v>
      </c>
      <c r="D14" s="105" t="e">
        <f>O84</f>
        <v>#DIV/0!</v>
      </c>
      <c r="E14" s="105" t="e">
        <f>O124</f>
        <v>#DIV/0!</v>
      </c>
      <c r="J14" s="136" t="s">
        <v>145</v>
      </c>
      <c r="K14" s="134">
        <f>C11</f>
        <v>0</v>
      </c>
      <c r="L14" s="134">
        <f>(C12+C16+C18)</f>
        <v>0</v>
      </c>
      <c r="M14" s="134">
        <f t="shared" ref="M14:M16" si="4">(K14-L14)</f>
        <v>0</v>
      </c>
    </row>
    <row r="15" spans="1:13" ht="14.25" customHeight="1">
      <c r="B15" s="263" t="s">
        <v>146</v>
      </c>
      <c r="C15" s="218"/>
      <c r="D15" s="218"/>
      <c r="E15" s="219"/>
      <c r="J15" s="136" t="s">
        <v>49</v>
      </c>
      <c r="K15" s="134">
        <f>D11</f>
        <v>0</v>
      </c>
      <c r="L15" s="134" t="e">
        <f>(D12+D16+D18)</f>
        <v>#VALUE!</v>
      </c>
      <c r="M15" s="134" t="e">
        <f t="shared" si="4"/>
        <v>#VALUE!</v>
      </c>
    </row>
    <row r="16" spans="1:13" ht="14.25" customHeight="1">
      <c r="B16" s="139" t="s">
        <v>147</v>
      </c>
      <c r="C16" s="137">
        <f>O54</f>
        <v>0</v>
      </c>
      <c r="D16" s="137">
        <f>O94</f>
        <v>0</v>
      </c>
      <c r="E16" s="137">
        <f>O134</f>
        <v>0</v>
      </c>
      <c r="J16" s="136" t="s">
        <v>50</v>
      </c>
      <c r="K16" s="134">
        <f>E11</f>
        <v>0</v>
      </c>
      <c r="L16" s="134">
        <f>(E12+E16+E18)</f>
        <v>0</v>
      </c>
      <c r="M16" s="134">
        <f t="shared" si="4"/>
        <v>0</v>
      </c>
    </row>
    <row r="17" spans="1:15" ht="14.25" customHeight="1">
      <c r="B17" s="264" t="s">
        <v>148</v>
      </c>
      <c r="C17" s="218"/>
      <c r="D17" s="218"/>
      <c r="E17" s="219"/>
    </row>
    <row r="18" spans="1:15" ht="14.25" customHeight="1">
      <c r="B18" s="140" t="s">
        <v>149</v>
      </c>
      <c r="C18" s="137">
        <f>O61</f>
        <v>0</v>
      </c>
      <c r="D18" s="137" t="e">
        <f>O101</f>
        <v>#VALUE!</v>
      </c>
      <c r="E18" s="137">
        <f>O141</f>
        <v>0</v>
      </c>
    </row>
    <row r="19" spans="1:15" ht="14.25" customHeight="1">
      <c r="B19" s="264" t="s">
        <v>143</v>
      </c>
      <c r="C19" s="218"/>
      <c r="D19" s="218"/>
      <c r="E19" s="219"/>
    </row>
    <row r="20" spans="1:15" ht="14.25" customHeight="1">
      <c r="B20" s="140" t="s">
        <v>150</v>
      </c>
      <c r="C20" s="137">
        <f>(C13-C16-C18)</f>
        <v>0</v>
      </c>
      <c r="D20" s="137" t="e">
        <f t="shared" ref="D20:D21" si="5">O103</f>
        <v>#VALUE!</v>
      </c>
      <c r="E20" s="137">
        <f t="shared" ref="E20:E21" si="6">O143</f>
        <v>0</v>
      </c>
    </row>
    <row r="21" spans="1:15" ht="14.25" customHeight="1">
      <c r="B21" s="136" t="s">
        <v>151</v>
      </c>
      <c r="C21" s="105" t="e">
        <f>O64</f>
        <v>#DIV/0!</v>
      </c>
      <c r="D21" s="105" t="e">
        <f t="shared" si="5"/>
        <v>#VALUE!</v>
      </c>
      <c r="E21" s="105" t="e">
        <f t="shared" si="6"/>
        <v>#DIV/0!</v>
      </c>
    </row>
    <row r="22" spans="1:15" ht="14.25" customHeight="1"/>
    <row r="23" spans="1:15" ht="14.25" customHeight="1"/>
    <row r="24" spans="1:15" ht="15" customHeight="1">
      <c r="G24" s="254" t="s">
        <v>152</v>
      </c>
      <c r="H24" s="210"/>
      <c r="I24" s="210"/>
      <c r="J24" s="210"/>
    </row>
    <row r="25" spans="1:15" ht="15" customHeight="1">
      <c r="G25" s="210"/>
      <c r="H25" s="210"/>
      <c r="I25" s="210"/>
      <c r="J25" s="210"/>
    </row>
    <row r="26" spans="1:15" ht="15" customHeight="1">
      <c r="G26" s="255"/>
      <c r="H26" s="255"/>
      <c r="I26" s="255"/>
      <c r="J26" s="255"/>
    </row>
    <row r="27" spans="1:15" ht="14.25" customHeight="1">
      <c r="B27" s="141"/>
      <c r="C27" s="142" t="s">
        <v>52</v>
      </c>
      <c r="D27" s="142" t="s">
        <v>53</v>
      </c>
      <c r="E27" s="142" t="s">
        <v>54</v>
      </c>
      <c r="F27" s="142" t="s">
        <v>55</v>
      </c>
      <c r="G27" s="142" t="s">
        <v>56</v>
      </c>
      <c r="H27" s="142" t="s">
        <v>57</v>
      </c>
      <c r="I27" s="142" t="s">
        <v>58</v>
      </c>
      <c r="J27" s="142" t="s">
        <v>59</v>
      </c>
      <c r="K27" s="142" t="s">
        <v>60</v>
      </c>
      <c r="L27" s="142" t="s">
        <v>61</v>
      </c>
      <c r="M27" s="142" t="s">
        <v>62</v>
      </c>
      <c r="N27" s="142" t="s">
        <v>63</v>
      </c>
      <c r="O27" s="142" t="s">
        <v>153</v>
      </c>
    </row>
    <row r="28" spans="1:15" ht="14.25" customHeight="1">
      <c r="A28" s="143" t="s">
        <v>154</v>
      </c>
      <c r="B28" s="265" t="s">
        <v>45</v>
      </c>
      <c r="C28" s="266"/>
      <c r="D28" s="266"/>
      <c r="E28" s="266"/>
      <c r="F28" s="266"/>
      <c r="G28" s="266"/>
      <c r="H28" s="266"/>
      <c r="I28" s="266"/>
      <c r="J28" s="266"/>
      <c r="K28" s="266"/>
      <c r="L28" s="266"/>
      <c r="M28" s="266"/>
      <c r="N28" s="266"/>
      <c r="O28" s="267"/>
    </row>
    <row r="29" spans="1:15" ht="15.75" customHeight="1">
      <c r="B29" s="144" t="str">
        <f>المبيعات!B34</f>
        <v>منتج 1</v>
      </c>
      <c r="C29" s="145">
        <f>المبيعات!E34</f>
        <v>0</v>
      </c>
      <c r="D29" s="145">
        <f>المبيعات!F34</f>
        <v>0</v>
      </c>
      <c r="E29" s="145">
        <f>المبيعات!G34</f>
        <v>0</v>
      </c>
      <c r="F29" s="145">
        <f>المبيعات!H34</f>
        <v>0</v>
      </c>
      <c r="G29" s="145">
        <f>المبيعات!I34</f>
        <v>0</v>
      </c>
      <c r="H29" s="145">
        <f>المبيعات!J34</f>
        <v>0</v>
      </c>
      <c r="I29" s="145">
        <f>المبيعات!K34</f>
        <v>0</v>
      </c>
      <c r="J29" s="145">
        <f>المبيعات!L34</f>
        <v>0</v>
      </c>
      <c r="K29" s="145">
        <f>المبيعات!M34</f>
        <v>0</v>
      </c>
      <c r="L29" s="145">
        <f>المبيعات!N34</f>
        <v>0</v>
      </c>
      <c r="M29" s="145">
        <f>المبيعات!O34</f>
        <v>0</v>
      </c>
      <c r="N29" s="145">
        <f>المبيعات!P34</f>
        <v>0</v>
      </c>
      <c r="O29" s="146">
        <f t="shared" ref="O29:O38" si="7">SUM(C29:N29)</f>
        <v>0</v>
      </c>
    </row>
    <row r="30" spans="1:15" ht="15.75" customHeight="1">
      <c r="B30" s="144" t="str">
        <f>المبيعات!B35</f>
        <v>منتج 2</v>
      </c>
      <c r="C30" s="145">
        <f>المبيعات!E35</f>
        <v>0</v>
      </c>
      <c r="D30" s="145">
        <f>المبيعات!F35</f>
        <v>0</v>
      </c>
      <c r="E30" s="145">
        <f>المبيعات!G35</f>
        <v>0</v>
      </c>
      <c r="F30" s="145">
        <f>المبيعات!H35</f>
        <v>0</v>
      </c>
      <c r="G30" s="145">
        <f>المبيعات!I35</f>
        <v>0</v>
      </c>
      <c r="H30" s="145">
        <f>المبيعات!J35</f>
        <v>0</v>
      </c>
      <c r="I30" s="145">
        <f>المبيعات!K35</f>
        <v>0</v>
      </c>
      <c r="J30" s="145">
        <f>المبيعات!L35</f>
        <v>0</v>
      </c>
      <c r="K30" s="145">
        <f>المبيعات!M35</f>
        <v>0</v>
      </c>
      <c r="L30" s="145">
        <f>المبيعات!N35</f>
        <v>0</v>
      </c>
      <c r="M30" s="145">
        <f>المبيعات!O35</f>
        <v>0</v>
      </c>
      <c r="N30" s="145">
        <f>المبيعات!P35</f>
        <v>0</v>
      </c>
      <c r="O30" s="146">
        <f t="shared" si="7"/>
        <v>0</v>
      </c>
    </row>
    <row r="31" spans="1:15" ht="15.75" customHeight="1">
      <c r="B31" s="144" t="str">
        <f>المبيعات!B36</f>
        <v>منتج 3</v>
      </c>
      <c r="C31" s="145">
        <f>المبيعات!E36</f>
        <v>0</v>
      </c>
      <c r="D31" s="145">
        <f>المبيعات!F36</f>
        <v>0</v>
      </c>
      <c r="E31" s="145">
        <f>المبيعات!G36</f>
        <v>0</v>
      </c>
      <c r="F31" s="145">
        <f>المبيعات!H36</f>
        <v>0</v>
      </c>
      <c r="G31" s="145">
        <f>المبيعات!I36</f>
        <v>0</v>
      </c>
      <c r="H31" s="145">
        <f>المبيعات!J36</f>
        <v>0</v>
      </c>
      <c r="I31" s="145">
        <f>المبيعات!K36</f>
        <v>0</v>
      </c>
      <c r="J31" s="145">
        <f>المبيعات!L36</f>
        <v>0</v>
      </c>
      <c r="K31" s="145">
        <f>المبيعات!M36</f>
        <v>0</v>
      </c>
      <c r="L31" s="145">
        <f>المبيعات!N36</f>
        <v>0</v>
      </c>
      <c r="M31" s="145">
        <f>المبيعات!O36</f>
        <v>0</v>
      </c>
      <c r="N31" s="145">
        <f>المبيعات!P36</f>
        <v>0</v>
      </c>
      <c r="O31" s="146">
        <f t="shared" si="7"/>
        <v>0</v>
      </c>
    </row>
    <row r="32" spans="1:15" ht="15.75" customHeight="1">
      <c r="B32" s="144" t="str">
        <f>المبيعات!B37</f>
        <v>منتج 4</v>
      </c>
      <c r="C32" s="145">
        <f>المبيعات!E37</f>
        <v>0</v>
      </c>
      <c r="D32" s="145">
        <f>المبيعات!F37</f>
        <v>0</v>
      </c>
      <c r="E32" s="145">
        <f>المبيعات!G37</f>
        <v>0</v>
      </c>
      <c r="F32" s="145">
        <f>المبيعات!H37</f>
        <v>0</v>
      </c>
      <c r="G32" s="145">
        <f>المبيعات!I37</f>
        <v>0</v>
      </c>
      <c r="H32" s="145">
        <f>المبيعات!J37</f>
        <v>0</v>
      </c>
      <c r="I32" s="145">
        <f>المبيعات!K37</f>
        <v>0</v>
      </c>
      <c r="J32" s="145">
        <f>المبيعات!L37</f>
        <v>0</v>
      </c>
      <c r="K32" s="145">
        <f>المبيعات!M37</f>
        <v>0</v>
      </c>
      <c r="L32" s="145">
        <f>المبيعات!N37</f>
        <v>0</v>
      </c>
      <c r="M32" s="145">
        <f>المبيعات!O37</f>
        <v>0</v>
      </c>
      <c r="N32" s="145">
        <f>المبيعات!P37</f>
        <v>0</v>
      </c>
      <c r="O32" s="146">
        <f t="shared" si="7"/>
        <v>0</v>
      </c>
    </row>
    <row r="33" spans="1:15" ht="15.75" customHeight="1">
      <c r="B33" s="144" t="str">
        <f>المبيعات!B38</f>
        <v>منتج 5</v>
      </c>
      <c r="C33" s="145">
        <f>المبيعات!E38</f>
        <v>0</v>
      </c>
      <c r="D33" s="145">
        <f>المبيعات!F38</f>
        <v>0</v>
      </c>
      <c r="E33" s="145">
        <f>المبيعات!G38</f>
        <v>0</v>
      </c>
      <c r="F33" s="145">
        <f>المبيعات!H38</f>
        <v>0</v>
      </c>
      <c r="G33" s="145">
        <f>المبيعات!I38</f>
        <v>0</v>
      </c>
      <c r="H33" s="145">
        <f>المبيعات!J38</f>
        <v>0</v>
      </c>
      <c r="I33" s="145">
        <f>المبيعات!K38</f>
        <v>0</v>
      </c>
      <c r="J33" s="145">
        <f>المبيعات!L38</f>
        <v>0</v>
      </c>
      <c r="K33" s="145">
        <f>المبيعات!M38</f>
        <v>0</v>
      </c>
      <c r="L33" s="145">
        <f>المبيعات!N38</f>
        <v>0</v>
      </c>
      <c r="M33" s="145">
        <f>المبيعات!O38</f>
        <v>0</v>
      </c>
      <c r="N33" s="145">
        <f>المبيعات!P38</f>
        <v>0</v>
      </c>
      <c r="O33" s="146">
        <f t="shared" si="7"/>
        <v>0</v>
      </c>
    </row>
    <row r="34" spans="1:15" ht="15.75" customHeight="1">
      <c r="B34" s="144" t="str">
        <f>المبيعات!B39</f>
        <v>منتج 6</v>
      </c>
      <c r="C34" s="145">
        <f>المبيعات!E39</f>
        <v>0</v>
      </c>
      <c r="D34" s="145">
        <f>المبيعات!F39</f>
        <v>0</v>
      </c>
      <c r="E34" s="145">
        <f>المبيعات!G39</f>
        <v>0</v>
      </c>
      <c r="F34" s="145">
        <f>المبيعات!H39</f>
        <v>0</v>
      </c>
      <c r="G34" s="145">
        <f>المبيعات!I39</f>
        <v>0</v>
      </c>
      <c r="H34" s="145">
        <f>المبيعات!J39</f>
        <v>0</v>
      </c>
      <c r="I34" s="145">
        <f>المبيعات!K39</f>
        <v>0</v>
      </c>
      <c r="J34" s="145">
        <f>المبيعات!L39</f>
        <v>0</v>
      </c>
      <c r="K34" s="145">
        <f>المبيعات!M39</f>
        <v>0</v>
      </c>
      <c r="L34" s="145">
        <f>المبيعات!N39</f>
        <v>0</v>
      </c>
      <c r="M34" s="145">
        <f>المبيعات!O39</f>
        <v>0</v>
      </c>
      <c r="N34" s="145">
        <f>المبيعات!P39</f>
        <v>0</v>
      </c>
      <c r="O34" s="146">
        <f t="shared" si="7"/>
        <v>0</v>
      </c>
    </row>
    <row r="35" spans="1:15" ht="15.75" customHeight="1">
      <c r="B35" s="144" t="str">
        <f>المبيعات!B40</f>
        <v>منتج 7</v>
      </c>
      <c r="C35" s="145">
        <f>المبيعات!E40</f>
        <v>0</v>
      </c>
      <c r="D35" s="145">
        <f>المبيعات!F40</f>
        <v>0</v>
      </c>
      <c r="E35" s="145">
        <f>المبيعات!G40</f>
        <v>0</v>
      </c>
      <c r="F35" s="145">
        <f>المبيعات!H40</f>
        <v>0</v>
      </c>
      <c r="G35" s="145">
        <f>المبيعات!I40</f>
        <v>0</v>
      </c>
      <c r="H35" s="145">
        <f>المبيعات!J40</f>
        <v>0</v>
      </c>
      <c r="I35" s="145">
        <f>المبيعات!K40</f>
        <v>0</v>
      </c>
      <c r="J35" s="145">
        <f>المبيعات!L40</f>
        <v>0</v>
      </c>
      <c r="K35" s="145">
        <f>المبيعات!M40</f>
        <v>0</v>
      </c>
      <c r="L35" s="145">
        <f>المبيعات!N40</f>
        <v>0</v>
      </c>
      <c r="M35" s="145">
        <f>المبيعات!O40</f>
        <v>0</v>
      </c>
      <c r="N35" s="145">
        <f>المبيعات!P40</f>
        <v>0</v>
      </c>
      <c r="O35" s="146">
        <f t="shared" si="7"/>
        <v>0</v>
      </c>
    </row>
    <row r="36" spans="1:15" ht="15.75" customHeight="1">
      <c r="B36" s="144" t="str">
        <f>المبيعات!B41</f>
        <v>منتج 8</v>
      </c>
      <c r="C36" s="145">
        <f>المبيعات!E41</f>
        <v>0</v>
      </c>
      <c r="D36" s="145">
        <f>المبيعات!F41</f>
        <v>0</v>
      </c>
      <c r="E36" s="145">
        <f>المبيعات!G41</f>
        <v>0</v>
      </c>
      <c r="F36" s="145">
        <f>المبيعات!H41</f>
        <v>0</v>
      </c>
      <c r="G36" s="145">
        <f>المبيعات!I41</f>
        <v>0</v>
      </c>
      <c r="H36" s="145">
        <f>المبيعات!J41</f>
        <v>0</v>
      </c>
      <c r="I36" s="145">
        <f>المبيعات!K41</f>
        <v>0</v>
      </c>
      <c r="J36" s="145">
        <f>المبيعات!L41</f>
        <v>0</v>
      </c>
      <c r="K36" s="145">
        <f>المبيعات!M41</f>
        <v>0</v>
      </c>
      <c r="L36" s="145">
        <f>المبيعات!N41</f>
        <v>0</v>
      </c>
      <c r="M36" s="145">
        <f>المبيعات!O41</f>
        <v>0</v>
      </c>
      <c r="N36" s="145">
        <f>المبيعات!P41</f>
        <v>0</v>
      </c>
      <c r="O36" s="146">
        <f t="shared" si="7"/>
        <v>0</v>
      </c>
    </row>
    <row r="37" spans="1:15" ht="15.75" customHeight="1">
      <c r="B37" s="144" t="str">
        <f>المبيعات!B42</f>
        <v>منتج 9</v>
      </c>
      <c r="C37" s="145">
        <f>المبيعات!E42</f>
        <v>0</v>
      </c>
      <c r="D37" s="145">
        <f>المبيعات!F42</f>
        <v>0</v>
      </c>
      <c r="E37" s="145">
        <f>المبيعات!G42</f>
        <v>0</v>
      </c>
      <c r="F37" s="145">
        <f>المبيعات!H42</f>
        <v>0</v>
      </c>
      <c r="G37" s="145">
        <f>المبيعات!I42</f>
        <v>0</v>
      </c>
      <c r="H37" s="145">
        <f>المبيعات!J42</f>
        <v>0</v>
      </c>
      <c r="I37" s="145">
        <f>المبيعات!K42</f>
        <v>0</v>
      </c>
      <c r="J37" s="145">
        <f>المبيعات!L42</f>
        <v>0</v>
      </c>
      <c r="K37" s="145">
        <f>المبيعات!M42</f>
        <v>0</v>
      </c>
      <c r="L37" s="145">
        <f>المبيعات!N42</f>
        <v>0</v>
      </c>
      <c r="M37" s="145">
        <f>المبيعات!O42</f>
        <v>0</v>
      </c>
      <c r="N37" s="145">
        <f>المبيعات!P42</f>
        <v>0</v>
      </c>
      <c r="O37" s="146">
        <f t="shared" si="7"/>
        <v>0</v>
      </c>
    </row>
    <row r="38" spans="1:15" ht="15.75" customHeight="1">
      <c r="B38" s="144" t="str">
        <f>المبيعات!B43</f>
        <v>منتج 10</v>
      </c>
      <c r="C38" s="145">
        <f>المبيعات!E43</f>
        <v>0</v>
      </c>
      <c r="D38" s="145">
        <f>المبيعات!F43</f>
        <v>0</v>
      </c>
      <c r="E38" s="145">
        <f>المبيعات!G43</f>
        <v>0</v>
      </c>
      <c r="F38" s="145">
        <f>المبيعات!H43</f>
        <v>0</v>
      </c>
      <c r="G38" s="145">
        <f>المبيعات!I43</f>
        <v>0</v>
      </c>
      <c r="H38" s="145">
        <f>المبيعات!J43</f>
        <v>0</v>
      </c>
      <c r="I38" s="145">
        <f>المبيعات!K43</f>
        <v>0</v>
      </c>
      <c r="J38" s="145">
        <f>المبيعات!L43</f>
        <v>0</v>
      </c>
      <c r="K38" s="145">
        <f>المبيعات!M43</f>
        <v>0</v>
      </c>
      <c r="L38" s="145">
        <f>المبيعات!N43</f>
        <v>0</v>
      </c>
      <c r="M38" s="145">
        <f>المبيعات!O43</f>
        <v>0</v>
      </c>
      <c r="N38" s="145">
        <f>المبيعات!P43</f>
        <v>0</v>
      </c>
      <c r="O38" s="146">
        <f t="shared" si="7"/>
        <v>0</v>
      </c>
    </row>
    <row r="39" spans="1:15" ht="14.25" customHeight="1">
      <c r="B39" s="147" t="s">
        <v>79</v>
      </c>
      <c r="C39" s="148">
        <f t="shared" ref="C39:O39" si="8">SUM(C29:C38)</f>
        <v>0</v>
      </c>
      <c r="D39" s="148">
        <f t="shared" si="8"/>
        <v>0</v>
      </c>
      <c r="E39" s="148">
        <f t="shared" si="8"/>
        <v>0</v>
      </c>
      <c r="F39" s="148">
        <f t="shared" si="8"/>
        <v>0</v>
      </c>
      <c r="G39" s="148">
        <f t="shared" si="8"/>
        <v>0</v>
      </c>
      <c r="H39" s="148">
        <f t="shared" si="8"/>
        <v>0</v>
      </c>
      <c r="I39" s="148">
        <f t="shared" si="8"/>
        <v>0</v>
      </c>
      <c r="J39" s="148">
        <f t="shared" si="8"/>
        <v>0</v>
      </c>
      <c r="K39" s="148">
        <f t="shared" si="8"/>
        <v>0</v>
      </c>
      <c r="L39" s="148">
        <f t="shared" si="8"/>
        <v>0</v>
      </c>
      <c r="M39" s="148">
        <f t="shared" si="8"/>
        <v>0</v>
      </c>
      <c r="N39" s="148">
        <f t="shared" si="8"/>
        <v>0</v>
      </c>
      <c r="O39" s="146">
        <f t="shared" si="8"/>
        <v>0</v>
      </c>
    </row>
    <row r="40" spans="1:15" ht="14.25" hidden="1" customHeight="1">
      <c r="A40" s="131"/>
      <c r="B40" s="149" t="s">
        <v>155</v>
      </c>
      <c r="C40" s="150">
        <f>C39*'معلومات اضافية'!R10</f>
        <v>0</v>
      </c>
      <c r="D40" s="150">
        <f>D39*'معلومات اضافية'!R10</f>
        <v>0</v>
      </c>
      <c r="E40" s="150">
        <f>E39*'معلومات اضافية'!R10</f>
        <v>0</v>
      </c>
      <c r="F40" s="150">
        <f>F39*'معلومات اضافية'!R10</f>
        <v>0</v>
      </c>
      <c r="G40" s="150">
        <f>G39*'معلومات اضافية'!R10</f>
        <v>0</v>
      </c>
      <c r="H40" s="150">
        <f>H39*'معلومات اضافية'!R10</f>
        <v>0</v>
      </c>
      <c r="I40" s="150">
        <f>I39*'معلومات اضافية'!R10</f>
        <v>0</v>
      </c>
      <c r="J40" s="150">
        <f>J39*'معلومات اضافية'!R10</f>
        <v>0</v>
      </c>
      <c r="K40" s="150">
        <f>K39*'معلومات اضافية'!R10</f>
        <v>0</v>
      </c>
      <c r="L40" s="150">
        <f>L39*'معلومات اضافية'!R10</f>
        <v>0</v>
      </c>
      <c r="M40" s="150">
        <f>M39*'معلومات اضافية'!R10</f>
        <v>0</v>
      </c>
      <c r="N40" s="150">
        <f>N39*'معلومات اضافية'!R10</f>
        <v>0</v>
      </c>
      <c r="O40" s="151"/>
    </row>
    <row r="41" spans="1:15" ht="14.25" customHeight="1">
      <c r="B41" s="147" t="s">
        <v>46</v>
      </c>
      <c r="C41" s="148">
        <f>المبيعات!E45</f>
        <v>0</v>
      </c>
      <c r="D41" s="148">
        <f>المبيعات!F45</f>
        <v>0</v>
      </c>
      <c r="E41" s="148">
        <f>المبيعات!G45</f>
        <v>0</v>
      </c>
      <c r="F41" s="148">
        <f>المبيعات!H45</f>
        <v>0</v>
      </c>
      <c r="G41" s="148">
        <f>المبيعات!I45</f>
        <v>0</v>
      </c>
      <c r="H41" s="148">
        <f>المبيعات!J45</f>
        <v>0</v>
      </c>
      <c r="I41" s="148">
        <f>المبيعات!K45</f>
        <v>0</v>
      </c>
      <c r="J41" s="148">
        <f>المبيعات!L45</f>
        <v>0</v>
      </c>
      <c r="K41" s="148">
        <f>المبيعات!M45</f>
        <v>0</v>
      </c>
      <c r="L41" s="148">
        <f>المبيعات!N45</f>
        <v>0</v>
      </c>
      <c r="M41" s="148">
        <f>المبيعات!O45</f>
        <v>0</v>
      </c>
      <c r="N41" s="148">
        <f>المبيعات!P45</f>
        <v>0</v>
      </c>
      <c r="O41" s="146">
        <f t="shared" ref="O41:O42" si="9">SUM(C41:N41)</f>
        <v>0</v>
      </c>
    </row>
    <row r="42" spans="1:15" ht="14.25" customHeight="1">
      <c r="B42" s="152" t="s">
        <v>73</v>
      </c>
      <c r="C42" s="153">
        <f t="shared" ref="C42:N42" si="10">(C39-C41)</f>
        <v>0</v>
      </c>
      <c r="D42" s="153">
        <f t="shared" si="10"/>
        <v>0</v>
      </c>
      <c r="E42" s="153">
        <f t="shared" si="10"/>
        <v>0</v>
      </c>
      <c r="F42" s="153">
        <f t="shared" si="10"/>
        <v>0</v>
      </c>
      <c r="G42" s="153">
        <f t="shared" si="10"/>
        <v>0</v>
      </c>
      <c r="H42" s="153">
        <f t="shared" si="10"/>
        <v>0</v>
      </c>
      <c r="I42" s="153">
        <f t="shared" si="10"/>
        <v>0</v>
      </c>
      <c r="J42" s="153">
        <f t="shared" si="10"/>
        <v>0</v>
      </c>
      <c r="K42" s="153">
        <f t="shared" si="10"/>
        <v>0</v>
      </c>
      <c r="L42" s="153">
        <f t="shared" si="10"/>
        <v>0</v>
      </c>
      <c r="M42" s="153">
        <f t="shared" si="10"/>
        <v>0</v>
      </c>
      <c r="N42" s="153">
        <f t="shared" si="10"/>
        <v>0</v>
      </c>
      <c r="O42" s="146">
        <f t="shared" si="9"/>
        <v>0</v>
      </c>
    </row>
    <row r="43" spans="1:15" ht="14.25" customHeight="1">
      <c r="B43" s="154" t="s">
        <v>144</v>
      </c>
      <c r="C43" s="155" t="e">
        <f t="shared" ref="C43:O43" si="11">(C42/C39)</f>
        <v>#DIV/0!</v>
      </c>
      <c r="D43" s="155" t="e">
        <f t="shared" si="11"/>
        <v>#DIV/0!</v>
      </c>
      <c r="E43" s="155" t="e">
        <f t="shared" si="11"/>
        <v>#DIV/0!</v>
      </c>
      <c r="F43" s="155" t="e">
        <f t="shared" si="11"/>
        <v>#DIV/0!</v>
      </c>
      <c r="G43" s="155" t="e">
        <f t="shared" si="11"/>
        <v>#DIV/0!</v>
      </c>
      <c r="H43" s="155" t="e">
        <f t="shared" si="11"/>
        <v>#DIV/0!</v>
      </c>
      <c r="I43" s="155" t="e">
        <f t="shared" si="11"/>
        <v>#DIV/0!</v>
      </c>
      <c r="J43" s="155" t="e">
        <f t="shared" si="11"/>
        <v>#DIV/0!</v>
      </c>
      <c r="K43" s="155" t="e">
        <f t="shared" si="11"/>
        <v>#DIV/0!</v>
      </c>
      <c r="L43" s="155" t="e">
        <f t="shared" si="11"/>
        <v>#DIV/0!</v>
      </c>
      <c r="M43" s="155" t="e">
        <f t="shared" si="11"/>
        <v>#DIV/0!</v>
      </c>
      <c r="N43" s="155" t="e">
        <f t="shared" si="11"/>
        <v>#DIV/0!</v>
      </c>
      <c r="O43" s="156" t="e">
        <f t="shared" si="11"/>
        <v>#DIV/0!</v>
      </c>
    </row>
    <row r="44" spans="1:15" ht="14.25" customHeight="1">
      <c r="A44" s="143" t="s">
        <v>154</v>
      </c>
      <c r="B44" s="268" t="s">
        <v>146</v>
      </c>
      <c r="C44" s="223"/>
      <c r="D44" s="223"/>
      <c r="E44" s="223"/>
      <c r="F44" s="223"/>
      <c r="G44" s="223"/>
      <c r="H44" s="223"/>
      <c r="I44" s="223"/>
      <c r="J44" s="223"/>
      <c r="K44" s="223"/>
      <c r="L44" s="223"/>
      <c r="M44" s="223"/>
      <c r="N44" s="223"/>
      <c r="O44" s="226"/>
    </row>
    <row r="45" spans="1:15" ht="14.25" customHeight="1">
      <c r="B45" s="157" t="str">
        <f>Startups</f>
        <v>مصاريف التشغيل قبل الافتتاح</v>
      </c>
      <c r="C45" s="158">
        <f>StartupEpense</f>
        <v>0</v>
      </c>
      <c r="D45" s="145"/>
      <c r="E45" s="145"/>
      <c r="F45" s="145"/>
      <c r="G45" s="145"/>
      <c r="H45" s="145"/>
      <c r="I45" s="145"/>
      <c r="J45" s="145"/>
      <c r="K45" s="145"/>
      <c r="L45" s="145"/>
      <c r="M45" s="145"/>
      <c r="N45" s="145"/>
      <c r="O45" s="146">
        <f t="shared" ref="O45:O54" si="12">SUM(C45:N45)</f>
        <v>0</v>
      </c>
    </row>
    <row r="46" spans="1:15" ht="15.75" customHeight="1">
      <c r="B46" s="159" t="s">
        <v>95</v>
      </c>
      <c r="C46" s="145">
        <f>الرواتب!E38</f>
        <v>0</v>
      </c>
      <c r="D46" s="145">
        <f>الرواتب!F38</f>
        <v>0</v>
      </c>
      <c r="E46" s="145">
        <f>الرواتب!G38</f>
        <v>0</v>
      </c>
      <c r="F46" s="145">
        <f>الرواتب!H38</f>
        <v>0</v>
      </c>
      <c r="G46" s="145">
        <f>الرواتب!I38</f>
        <v>0</v>
      </c>
      <c r="H46" s="145">
        <f>الرواتب!J38</f>
        <v>0</v>
      </c>
      <c r="I46" s="145">
        <f>الرواتب!K38</f>
        <v>0</v>
      </c>
      <c r="J46" s="145">
        <f>الرواتب!L38</f>
        <v>0</v>
      </c>
      <c r="K46" s="145">
        <f>الرواتب!M38</f>
        <v>0</v>
      </c>
      <c r="L46" s="145">
        <f>الرواتب!N38</f>
        <v>0</v>
      </c>
      <c r="M46" s="145">
        <f>الرواتب!O38</f>
        <v>0</v>
      </c>
      <c r="N46" s="145">
        <f>الرواتب!P38</f>
        <v>0</v>
      </c>
      <c r="O46" s="146">
        <f t="shared" si="12"/>
        <v>0</v>
      </c>
    </row>
    <row r="47" spans="1:15" ht="15.75" customHeight="1">
      <c r="B47" s="160">
        <f>المصروفات!B21</f>
        <v>0</v>
      </c>
      <c r="C47" s="145">
        <f>المصروفات!C21</f>
        <v>0</v>
      </c>
      <c r="D47" s="145">
        <f>المصروفات!D21</f>
        <v>0</v>
      </c>
      <c r="E47" s="145">
        <f>المصروفات!E21</f>
        <v>0</v>
      </c>
      <c r="F47" s="145">
        <f>المصروفات!F21</f>
        <v>0</v>
      </c>
      <c r="G47" s="145">
        <f>المصروفات!G21</f>
        <v>0</v>
      </c>
      <c r="H47" s="145">
        <f>المصروفات!H21</f>
        <v>0</v>
      </c>
      <c r="I47" s="145">
        <f>المصروفات!I21</f>
        <v>0</v>
      </c>
      <c r="J47" s="145">
        <f>المصروفات!J21</f>
        <v>0</v>
      </c>
      <c r="K47" s="145">
        <f>المصروفات!K21</f>
        <v>0</v>
      </c>
      <c r="L47" s="145">
        <f>المصروفات!L21</f>
        <v>0</v>
      </c>
      <c r="M47" s="145">
        <f>المصروفات!M21</f>
        <v>0</v>
      </c>
      <c r="N47" s="145">
        <f>المصروفات!N21</f>
        <v>0</v>
      </c>
      <c r="O47" s="146">
        <f t="shared" si="12"/>
        <v>0</v>
      </c>
    </row>
    <row r="48" spans="1:15" ht="15.75" customHeight="1">
      <c r="B48" s="160">
        <f>المصروفات!B22</f>
        <v>0</v>
      </c>
      <c r="C48" s="145">
        <f>المصروفات!C22</f>
        <v>0</v>
      </c>
      <c r="D48" s="145">
        <f>المصروفات!D22</f>
        <v>0</v>
      </c>
      <c r="E48" s="145">
        <f>المصروفات!E22</f>
        <v>0</v>
      </c>
      <c r="F48" s="145">
        <f>المصروفات!F22</f>
        <v>0</v>
      </c>
      <c r="G48" s="145">
        <f>المصروفات!G22</f>
        <v>0</v>
      </c>
      <c r="H48" s="145">
        <f>المصروفات!H22</f>
        <v>0</v>
      </c>
      <c r="I48" s="145">
        <f>المصروفات!I22</f>
        <v>0</v>
      </c>
      <c r="J48" s="145">
        <f>المصروفات!J22</f>
        <v>0</v>
      </c>
      <c r="K48" s="145">
        <f>المصروفات!K22</f>
        <v>0</v>
      </c>
      <c r="L48" s="145">
        <f>المصروفات!L22</f>
        <v>0</v>
      </c>
      <c r="M48" s="145">
        <f>المصروفات!M22</f>
        <v>0</v>
      </c>
      <c r="N48" s="145">
        <f>المصروفات!N22</f>
        <v>0</v>
      </c>
      <c r="O48" s="146">
        <f t="shared" si="12"/>
        <v>0</v>
      </c>
    </row>
    <row r="49" spans="1:15" ht="15.75" customHeight="1">
      <c r="B49" s="160">
        <f>المصروفات!B23</f>
        <v>0</v>
      </c>
      <c r="C49" s="145">
        <f>المصروفات!C23</f>
        <v>0</v>
      </c>
      <c r="D49" s="145">
        <f>المصروفات!D23</f>
        <v>0</v>
      </c>
      <c r="E49" s="145">
        <f>المصروفات!E23</f>
        <v>0</v>
      </c>
      <c r="F49" s="145">
        <f>المصروفات!F23</f>
        <v>0</v>
      </c>
      <c r="G49" s="145">
        <f>المصروفات!G23</f>
        <v>0</v>
      </c>
      <c r="H49" s="145">
        <f>المصروفات!H23</f>
        <v>0</v>
      </c>
      <c r="I49" s="145">
        <f>المصروفات!I23</f>
        <v>0</v>
      </c>
      <c r="J49" s="145">
        <f>المصروفات!J23</f>
        <v>0</v>
      </c>
      <c r="K49" s="145">
        <f>المصروفات!K23</f>
        <v>0</v>
      </c>
      <c r="L49" s="145">
        <f>المصروفات!L23</f>
        <v>0</v>
      </c>
      <c r="M49" s="145">
        <f>المصروفات!M23</f>
        <v>0</v>
      </c>
      <c r="N49" s="145">
        <f>المصروفات!N23</f>
        <v>0</v>
      </c>
      <c r="O49" s="146">
        <f t="shared" si="12"/>
        <v>0</v>
      </c>
    </row>
    <row r="50" spans="1:15" ht="14.25" customHeight="1">
      <c r="B50" s="160">
        <f>المصروفات!B24</f>
        <v>0</v>
      </c>
      <c r="C50" s="145">
        <f>المصروفات!C24</f>
        <v>0</v>
      </c>
      <c r="D50" s="145">
        <f>المصروفات!D24</f>
        <v>0</v>
      </c>
      <c r="E50" s="145">
        <f>المصروفات!E24</f>
        <v>0</v>
      </c>
      <c r="F50" s="145">
        <f>المصروفات!F24</f>
        <v>0</v>
      </c>
      <c r="G50" s="145">
        <f>المصروفات!G24</f>
        <v>0</v>
      </c>
      <c r="H50" s="145">
        <f>المصروفات!H24</f>
        <v>0</v>
      </c>
      <c r="I50" s="145">
        <f>المصروفات!I24</f>
        <v>0</v>
      </c>
      <c r="J50" s="145">
        <f>المصروفات!J24</f>
        <v>0</v>
      </c>
      <c r="K50" s="145">
        <f>المصروفات!K24</f>
        <v>0</v>
      </c>
      <c r="L50" s="145">
        <f>المصروفات!L24</f>
        <v>0</v>
      </c>
      <c r="M50" s="145">
        <f>المصروفات!M24</f>
        <v>0</v>
      </c>
      <c r="N50" s="145">
        <f>المصروفات!N24</f>
        <v>0</v>
      </c>
      <c r="O50" s="146">
        <f t="shared" si="12"/>
        <v>0</v>
      </c>
    </row>
    <row r="51" spans="1:15" ht="14.25" customHeight="1">
      <c r="B51" s="161">
        <f>المصروفات!B25</f>
        <v>0</v>
      </c>
      <c r="C51" s="145">
        <f>المصروفات!C25</f>
        <v>0</v>
      </c>
      <c r="D51" s="145">
        <f>المصروفات!D25</f>
        <v>0</v>
      </c>
      <c r="E51" s="145">
        <f>المصروفات!E25</f>
        <v>0</v>
      </c>
      <c r="F51" s="145">
        <f>المصروفات!F25</f>
        <v>0</v>
      </c>
      <c r="G51" s="145">
        <f>المصروفات!G25</f>
        <v>0</v>
      </c>
      <c r="H51" s="145">
        <f>المصروفات!H25</f>
        <v>0</v>
      </c>
      <c r="I51" s="145">
        <f>المصروفات!I25</f>
        <v>0</v>
      </c>
      <c r="J51" s="145">
        <f>المصروفات!J25</f>
        <v>0</v>
      </c>
      <c r="K51" s="145">
        <f>المصروفات!K25</f>
        <v>0</v>
      </c>
      <c r="L51" s="145">
        <f>المصروفات!L25</f>
        <v>0</v>
      </c>
      <c r="M51" s="145">
        <f>المصروفات!M25</f>
        <v>0</v>
      </c>
      <c r="N51" s="145">
        <f>المصروفات!N25</f>
        <v>0</v>
      </c>
      <c r="O51" s="146">
        <f t="shared" si="12"/>
        <v>0</v>
      </c>
    </row>
    <row r="52" spans="1:15" ht="14.25" customHeight="1">
      <c r="B52" s="161">
        <f>المصروفات!B26</f>
        <v>0</v>
      </c>
      <c r="C52" s="145">
        <f>المصروفات!C26</f>
        <v>0</v>
      </c>
      <c r="D52" s="145">
        <f>المصروفات!D26</f>
        <v>0</v>
      </c>
      <c r="E52" s="145">
        <f>المصروفات!E26</f>
        <v>0</v>
      </c>
      <c r="F52" s="145">
        <f>المصروفات!F26</f>
        <v>0</v>
      </c>
      <c r="G52" s="145">
        <f>المصروفات!G26</f>
        <v>0</v>
      </c>
      <c r="H52" s="145">
        <f>المصروفات!H26</f>
        <v>0</v>
      </c>
      <c r="I52" s="145">
        <f>المصروفات!I26</f>
        <v>0</v>
      </c>
      <c r="J52" s="145">
        <f>المصروفات!J26</f>
        <v>0</v>
      </c>
      <c r="K52" s="145">
        <f>المصروفات!K26</f>
        <v>0</v>
      </c>
      <c r="L52" s="145">
        <f>المصروفات!L26</f>
        <v>0</v>
      </c>
      <c r="M52" s="145">
        <f>المصروفات!M26</f>
        <v>0</v>
      </c>
      <c r="N52" s="145">
        <f>المصروفات!N26</f>
        <v>0</v>
      </c>
      <c r="O52" s="146">
        <f t="shared" si="12"/>
        <v>0</v>
      </c>
    </row>
    <row r="53" spans="1:15" ht="14.25" customHeight="1">
      <c r="B53" s="161">
        <f>المصروفات!B27</f>
        <v>0</v>
      </c>
      <c r="C53" s="145">
        <f>المصروفات!C27</f>
        <v>0</v>
      </c>
      <c r="D53" s="145">
        <f>المصروفات!D27</f>
        <v>0</v>
      </c>
      <c r="E53" s="145">
        <f>المصروفات!E27</f>
        <v>0</v>
      </c>
      <c r="F53" s="145">
        <f>المصروفات!F27</f>
        <v>0</v>
      </c>
      <c r="G53" s="145">
        <f>المصروفات!G27</f>
        <v>0</v>
      </c>
      <c r="H53" s="145">
        <f>المصروفات!H27</f>
        <v>0</v>
      </c>
      <c r="I53" s="145">
        <f>المصروفات!I27</f>
        <v>0</v>
      </c>
      <c r="J53" s="145">
        <f>المصروفات!J27</f>
        <v>0</v>
      </c>
      <c r="K53" s="145">
        <f>المصروفات!K27</f>
        <v>0</v>
      </c>
      <c r="L53" s="145">
        <f>المصروفات!L27</f>
        <v>0</v>
      </c>
      <c r="M53" s="145">
        <f>المصروفات!M27</f>
        <v>0</v>
      </c>
      <c r="N53" s="145">
        <f>المصروفات!N27</f>
        <v>0</v>
      </c>
      <c r="O53" s="146">
        <f t="shared" si="12"/>
        <v>0</v>
      </c>
    </row>
    <row r="54" spans="1:15" ht="14.25" customHeight="1">
      <c r="B54" s="154" t="s">
        <v>147</v>
      </c>
      <c r="C54" s="148">
        <f>SUM(C45:C53)</f>
        <v>0</v>
      </c>
      <c r="D54" s="148">
        <f t="shared" ref="D54:N54" si="13">SUM(D46:D53)</f>
        <v>0</v>
      </c>
      <c r="E54" s="148">
        <f t="shared" si="13"/>
        <v>0</v>
      </c>
      <c r="F54" s="148">
        <f t="shared" si="13"/>
        <v>0</v>
      </c>
      <c r="G54" s="148">
        <f t="shared" si="13"/>
        <v>0</v>
      </c>
      <c r="H54" s="148">
        <f t="shared" si="13"/>
        <v>0</v>
      </c>
      <c r="I54" s="148">
        <f t="shared" si="13"/>
        <v>0</v>
      </c>
      <c r="J54" s="148">
        <f t="shared" si="13"/>
        <v>0</v>
      </c>
      <c r="K54" s="148">
        <f t="shared" si="13"/>
        <v>0</v>
      </c>
      <c r="L54" s="148">
        <f t="shared" si="13"/>
        <v>0</v>
      </c>
      <c r="M54" s="148">
        <f t="shared" si="13"/>
        <v>0</v>
      </c>
      <c r="N54" s="148">
        <f t="shared" si="13"/>
        <v>0</v>
      </c>
      <c r="O54" s="146">
        <f t="shared" si="12"/>
        <v>0</v>
      </c>
    </row>
    <row r="55" spans="1:15" ht="14.25" customHeight="1">
      <c r="A55" s="143" t="s">
        <v>154</v>
      </c>
      <c r="B55" s="268" t="s">
        <v>148</v>
      </c>
      <c r="C55" s="223"/>
      <c r="D55" s="223"/>
      <c r="E55" s="223"/>
      <c r="F55" s="223"/>
      <c r="G55" s="223"/>
      <c r="H55" s="223"/>
      <c r="I55" s="223"/>
      <c r="J55" s="223"/>
      <c r="K55" s="223"/>
      <c r="L55" s="223"/>
      <c r="M55" s="223"/>
      <c r="N55" s="223"/>
      <c r="O55" s="226"/>
    </row>
    <row r="56" spans="1:15" ht="14.25" customHeight="1">
      <c r="B56" s="159" t="s">
        <v>7</v>
      </c>
      <c r="C56" s="145">
        <f>' سداد القروض  '!C58</f>
        <v>0</v>
      </c>
      <c r="D56" s="145">
        <f>' سداد القروض  '!D58</f>
        <v>0</v>
      </c>
      <c r="E56" s="145">
        <f>' سداد القروض  '!E58</f>
        <v>0</v>
      </c>
      <c r="F56" s="145">
        <f>' سداد القروض  '!F58</f>
        <v>0</v>
      </c>
      <c r="G56" s="145">
        <f>' سداد القروض  '!G58</f>
        <v>0</v>
      </c>
      <c r="H56" s="145">
        <f>' سداد القروض  '!H58</f>
        <v>0</v>
      </c>
      <c r="I56" s="145">
        <f>' سداد القروض  '!I58</f>
        <v>0</v>
      </c>
      <c r="J56" s="145">
        <f>' سداد القروض  '!J58</f>
        <v>0</v>
      </c>
      <c r="K56" s="145">
        <f>' سداد القروض  '!K58</f>
        <v>0</v>
      </c>
      <c r="L56" s="145">
        <f>' سداد القروض  '!L58</f>
        <v>0</v>
      </c>
      <c r="M56" s="145">
        <f>' سداد القروض  '!M58</f>
        <v>0</v>
      </c>
      <c r="N56" s="145">
        <f>' سداد القروض  '!N58</f>
        <v>0</v>
      </c>
      <c r="O56" s="146">
        <f t="shared" ref="O56:O58" si="14">SUM(C56:N56)</f>
        <v>0</v>
      </c>
    </row>
    <row r="57" spans="1:15" ht="14.25" customHeight="1">
      <c r="B57" s="159" t="s">
        <v>156</v>
      </c>
      <c r="C57" s="145">
        <f>' سداد القروض  '!C14</f>
        <v>0</v>
      </c>
      <c r="D57" s="145">
        <f>' سداد القروض  '!D14</f>
        <v>0</v>
      </c>
      <c r="E57" s="145">
        <f>' سداد القروض  '!E14</f>
        <v>0</v>
      </c>
      <c r="F57" s="145">
        <f>' سداد القروض  '!F14</f>
        <v>0</v>
      </c>
      <c r="G57" s="145">
        <f>' سداد القروض  '!G14</f>
        <v>0</v>
      </c>
      <c r="H57" s="145">
        <f>' سداد القروض  '!H14</f>
        <v>0</v>
      </c>
      <c r="I57" s="145">
        <f>' سداد القروض  '!I14</f>
        <v>0</v>
      </c>
      <c r="J57" s="145">
        <f>' سداد القروض  '!J14</f>
        <v>0</v>
      </c>
      <c r="K57" s="145">
        <f>' سداد القروض  '!K14</f>
        <v>0</v>
      </c>
      <c r="L57" s="145">
        <f>' سداد القروض  '!L14</f>
        <v>0</v>
      </c>
      <c r="M57" s="145">
        <f>' سداد القروض  '!M14</f>
        <v>0</v>
      </c>
      <c r="N57" s="145">
        <f>' سداد القروض  '!N14</f>
        <v>0</v>
      </c>
      <c r="O57" s="146">
        <f t="shared" si="14"/>
        <v>0</v>
      </c>
    </row>
    <row r="58" spans="1:15" ht="14.25" customHeight="1">
      <c r="B58" s="159" t="s">
        <v>157</v>
      </c>
      <c r="C58" s="145">
        <f>' سداد القروض  '!C34</f>
        <v>0</v>
      </c>
      <c r="D58" s="145">
        <f>' سداد القروض  '!D34</f>
        <v>0</v>
      </c>
      <c r="E58" s="145">
        <f>' سداد القروض  '!E34</f>
        <v>0</v>
      </c>
      <c r="F58" s="145">
        <f>' سداد القروض  '!F34</f>
        <v>0</v>
      </c>
      <c r="G58" s="145">
        <f>' سداد القروض  '!G34</f>
        <v>0</v>
      </c>
      <c r="H58" s="145">
        <f>' سداد القروض  '!H34</f>
        <v>0</v>
      </c>
      <c r="I58" s="145">
        <f>' سداد القروض  '!I34</f>
        <v>0</v>
      </c>
      <c r="J58" s="145">
        <f>' سداد القروض  '!J34</f>
        <v>0</v>
      </c>
      <c r="K58" s="145">
        <f>' سداد القروض  '!K34</f>
        <v>0</v>
      </c>
      <c r="L58" s="145">
        <f>' سداد القروض  '!L34</f>
        <v>0</v>
      </c>
      <c r="M58" s="145">
        <f>' سداد القروض  '!M34</f>
        <v>0</v>
      </c>
      <c r="N58" s="145">
        <f>' سداد القروض  '!N34</f>
        <v>0</v>
      </c>
      <c r="O58" s="146">
        <f t="shared" si="14"/>
        <v>0</v>
      </c>
    </row>
    <row r="59" spans="1:15" ht="14.25" customHeight="1">
      <c r="B59" s="159" t="s">
        <v>158</v>
      </c>
      <c r="C59" s="145">
        <f>+المبيعات!E44*'معلومات اضافية'!$C$9</f>
        <v>0</v>
      </c>
      <c r="D59" s="145">
        <f>+المبيعات!F44*'معلومات اضافية'!$C$9</f>
        <v>0</v>
      </c>
      <c r="E59" s="145">
        <f>+المبيعات!G44*'معلومات اضافية'!$C$9</f>
        <v>0</v>
      </c>
      <c r="F59" s="145">
        <f>+المبيعات!H44*'معلومات اضافية'!$C$9</f>
        <v>0</v>
      </c>
      <c r="G59" s="145">
        <f>+المبيعات!I44*'معلومات اضافية'!$C$9</f>
        <v>0</v>
      </c>
      <c r="H59" s="145">
        <f>+المبيعات!J44*'معلومات اضافية'!$C$9</f>
        <v>0</v>
      </c>
      <c r="I59" s="145">
        <f>+المبيعات!K44*'معلومات اضافية'!$C$9</f>
        <v>0</v>
      </c>
      <c r="J59" s="145">
        <f>+المبيعات!L44*'معلومات اضافية'!$C$9</f>
        <v>0</v>
      </c>
      <c r="K59" s="145">
        <f>+المبيعات!M44*'معلومات اضافية'!$C$9</f>
        <v>0</v>
      </c>
      <c r="L59" s="145">
        <f>+المبيعات!N44*'معلومات اضافية'!$C$9</f>
        <v>0</v>
      </c>
      <c r="M59" s="145">
        <f>+المبيعات!O44*'معلومات اضافية'!$C$9</f>
        <v>0</v>
      </c>
      <c r="N59" s="145">
        <f>+المبيعات!P44*'معلومات اضافية'!$C$9</f>
        <v>0</v>
      </c>
      <c r="O59" s="146">
        <v>0</v>
      </c>
    </row>
    <row r="60" spans="1:15" ht="14.25" customHeight="1">
      <c r="B60" s="162" t="s">
        <v>159</v>
      </c>
      <c r="C60" s="163">
        <f t="shared" ref="C60:N60" si="15">(C39*0.00688)</f>
        <v>0</v>
      </c>
      <c r="D60" s="163">
        <f t="shared" si="15"/>
        <v>0</v>
      </c>
      <c r="E60" s="163">
        <f t="shared" si="15"/>
        <v>0</v>
      </c>
      <c r="F60" s="163">
        <f t="shared" si="15"/>
        <v>0</v>
      </c>
      <c r="G60" s="163">
        <f t="shared" si="15"/>
        <v>0</v>
      </c>
      <c r="H60" s="163">
        <f t="shared" si="15"/>
        <v>0</v>
      </c>
      <c r="I60" s="163">
        <f t="shared" si="15"/>
        <v>0</v>
      </c>
      <c r="J60" s="163">
        <f t="shared" si="15"/>
        <v>0</v>
      </c>
      <c r="K60" s="163">
        <f t="shared" si="15"/>
        <v>0</v>
      </c>
      <c r="L60" s="163">
        <f t="shared" si="15"/>
        <v>0</v>
      </c>
      <c r="M60" s="163">
        <f t="shared" si="15"/>
        <v>0</v>
      </c>
      <c r="N60" s="163">
        <f t="shared" si="15"/>
        <v>0</v>
      </c>
      <c r="O60" s="146">
        <f t="shared" ref="O60:O61" si="16">SUM(C60:N60)</f>
        <v>0</v>
      </c>
    </row>
    <row r="61" spans="1:15" ht="14.25" customHeight="1">
      <c r="A61" s="164"/>
      <c r="B61" s="154" t="s">
        <v>160</v>
      </c>
      <c r="C61" s="148">
        <f t="shared" ref="C61:N61" si="17">SUM(C56:C60)</f>
        <v>0</v>
      </c>
      <c r="D61" s="148">
        <f t="shared" si="17"/>
        <v>0</v>
      </c>
      <c r="E61" s="148">
        <f t="shared" si="17"/>
        <v>0</v>
      </c>
      <c r="F61" s="148">
        <f t="shared" si="17"/>
        <v>0</v>
      </c>
      <c r="G61" s="148">
        <f t="shared" si="17"/>
        <v>0</v>
      </c>
      <c r="H61" s="148">
        <f t="shared" si="17"/>
        <v>0</v>
      </c>
      <c r="I61" s="148">
        <f t="shared" si="17"/>
        <v>0</v>
      </c>
      <c r="J61" s="148">
        <f t="shared" si="17"/>
        <v>0</v>
      </c>
      <c r="K61" s="148">
        <f t="shared" si="17"/>
        <v>0</v>
      </c>
      <c r="L61" s="148">
        <f t="shared" si="17"/>
        <v>0</v>
      </c>
      <c r="M61" s="148">
        <f t="shared" si="17"/>
        <v>0</v>
      </c>
      <c r="N61" s="148">
        <f t="shared" si="17"/>
        <v>0</v>
      </c>
      <c r="O61" s="146">
        <f t="shared" si="16"/>
        <v>0</v>
      </c>
    </row>
    <row r="62" spans="1:15" ht="14.25" customHeight="1">
      <c r="A62" s="164"/>
      <c r="B62" s="268" t="s">
        <v>143</v>
      </c>
      <c r="C62" s="223"/>
      <c r="D62" s="223"/>
      <c r="E62" s="223"/>
      <c r="F62" s="223"/>
      <c r="G62" s="223"/>
      <c r="H62" s="223"/>
      <c r="I62" s="223"/>
      <c r="J62" s="223"/>
      <c r="K62" s="223"/>
      <c r="L62" s="223"/>
      <c r="M62" s="223"/>
      <c r="N62" s="223"/>
      <c r="O62" s="224"/>
    </row>
    <row r="63" spans="1:15" ht="14.25" customHeight="1">
      <c r="B63" s="154" t="s">
        <v>161</v>
      </c>
      <c r="C63" s="148">
        <f t="shared" ref="C63:N63" si="18">(C42-C54-C61)</f>
        <v>0</v>
      </c>
      <c r="D63" s="148">
        <f t="shared" si="18"/>
        <v>0</v>
      </c>
      <c r="E63" s="148">
        <f t="shared" si="18"/>
        <v>0</v>
      </c>
      <c r="F63" s="148">
        <f t="shared" si="18"/>
        <v>0</v>
      </c>
      <c r="G63" s="148">
        <f t="shared" si="18"/>
        <v>0</v>
      </c>
      <c r="H63" s="148">
        <f t="shared" si="18"/>
        <v>0</v>
      </c>
      <c r="I63" s="148">
        <f t="shared" si="18"/>
        <v>0</v>
      </c>
      <c r="J63" s="148">
        <f t="shared" si="18"/>
        <v>0</v>
      </c>
      <c r="K63" s="148">
        <f t="shared" si="18"/>
        <v>0</v>
      </c>
      <c r="L63" s="148">
        <f t="shared" si="18"/>
        <v>0</v>
      </c>
      <c r="M63" s="148">
        <f t="shared" si="18"/>
        <v>0</v>
      </c>
      <c r="N63" s="148">
        <f t="shared" si="18"/>
        <v>0</v>
      </c>
      <c r="O63" s="148">
        <f>SUM(C63:N63)</f>
        <v>0</v>
      </c>
    </row>
    <row r="64" spans="1:15" ht="14.25" customHeight="1">
      <c r="B64" s="128" t="s">
        <v>151</v>
      </c>
      <c r="C64" s="165" t="e">
        <f t="shared" ref="C64:O64" si="19">(C63/C39)</f>
        <v>#DIV/0!</v>
      </c>
      <c r="D64" s="165" t="e">
        <f t="shared" si="19"/>
        <v>#DIV/0!</v>
      </c>
      <c r="E64" s="165" t="e">
        <f t="shared" si="19"/>
        <v>#DIV/0!</v>
      </c>
      <c r="F64" s="165" t="e">
        <f t="shared" si="19"/>
        <v>#DIV/0!</v>
      </c>
      <c r="G64" s="165" t="e">
        <f t="shared" si="19"/>
        <v>#DIV/0!</v>
      </c>
      <c r="H64" s="165" t="e">
        <f t="shared" si="19"/>
        <v>#DIV/0!</v>
      </c>
      <c r="I64" s="165" t="e">
        <f t="shared" si="19"/>
        <v>#DIV/0!</v>
      </c>
      <c r="J64" s="165" t="e">
        <f t="shared" si="19"/>
        <v>#DIV/0!</v>
      </c>
      <c r="K64" s="165" t="e">
        <f t="shared" si="19"/>
        <v>#DIV/0!</v>
      </c>
      <c r="L64" s="165" t="e">
        <f t="shared" si="19"/>
        <v>#DIV/0!</v>
      </c>
      <c r="M64" s="165" t="e">
        <f t="shared" si="19"/>
        <v>#DIV/0!</v>
      </c>
      <c r="N64" s="165" t="e">
        <f t="shared" si="19"/>
        <v>#DIV/0!</v>
      </c>
      <c r="O64" s="155" t="e">
        <f t="shared" si="19"/>
        <v>#DIV/0!</v>
      </c>
    </row>
    <row r="65" spans="1:15" ht="14.25" customHeight="1">
      <c r="G65" s="254" t="s">
        <v>162</v>
      </c>
      <c r="H65" s="210"/>
      <c r="I65" s="210"/>
      <c r="J65" s="210"/>
    </row>
    <row r="66" spans="1:15" ht="14.25" customHeight="1">
      <c r="G66" s="210"/>
      <c r="H66" s="210"/>
      <c r="I66" s="210"/>
      <c r="J66" s="210"/>
    </row>
    <row r="67" spans="1:15" ht="14.25" customHeight="1">
      <c r="G67" s="255"/>
      <c r="H67" s="255"/>
      <c r="I67" s="255"/>
      <c r="J67" s="255"/>
    </row>
    <row r="68" spans="1:15" ht="14.25" customHeight="1">
      <c r="B68" s="141"/>
      <c r="C68" s="142" t="s">
        <v>52</v>
      </c>
      <c r="D68" s="142" t="s">
        <v>53</v>
      </c>
      <c r="E68" s="142" t="s">
        <v>54</v>
      </c>
      <c r="F68" s="142" t="s">
        <v>55</v>
      </c>
      <c r="G68" s="142" t="s">
        <v>56</v>
      </c>
      <c r="H68" s="142" t="s">
        <v>57</v>
      </c>
      <c r="I68" s="142" t="s">
        <v>58</v>
      </c>
      <c r="J68" s="142" t="s">
        <v>59</v>
      </c>
      <c r="K68" s="142" t="s">
        <v>60</v>
      </c>
      <c r="L68" s="142" t="s">
        <v>61</v>
      </c>
      <c r="M68" s="142" t="s">
        <v>62</v>
      </c>
      <c r="N68" s="142" t="s">
        <v>63</v>
      </c>
      <c r="O68" s="142" t="s">
        <v>153</v>
      </c>
    </row>
    <row r="69" spans="1:15" ht="14.25" customHeight="1">
      <c r="A69" s="143" t="s">
        <v>154</v>
      </c>
      <c r="B69" s="265" t="s">
        <v>45</v>
      </c>
      <c r="C69" s="266"/>
      <c r="D69" s="266"/>
      <c r="E69" s="266"/>
      <c r="F69" s="266"/>
      <c r="G69" s="266"/>
      <c r="H69" s="266"/>
      <c r="I69" s="266"/>
      <c r="J69" s="266"/>
      <c r="K69" s="266"/>
      <c r="L69" s="266"/>
      <c r="M69" s="266"/>
      <c r="N69" s="266"/>
      <c r="O69" s="269"/>
    </row>
    <row r="70" spans="1:15" ht="14.25" customHeight="1">
      <c r="B70" s="144" t="str">
        <f>المبيعات!B64</f>
        <v>منتج 1</v>
      </c>
      <c r="C70" s="145">
        <f>المبيعات!E64</f>
        <v>0</v>
      </c>
      <c r="D70" s="145">
        <f>المبيعات!F64</f>
        <v>0</v>
      </c>
      <c r="E70" s="145">
        <f>المبيعات!G64</f>
        <v>0</v>
      </c>
      <c r="F70" s="145">
        <f>المبيعات!H64</f>
        <v>0</v>
      </c>
      <c r="G70" s="145">
        <f>المبيعات!I64</f>
        <v>0</v>
      </c>
      <c r="H70" s="145">
        <f>المبيعات!J64</f>
        <v>0</v>
      </c>
      <c r="I70" s="145">
        <f>المبيعات!K64</f>
        <v>0</v>
      </c>
      <c r="J70" s="145">
        <f>المبيعات!L64</f>
        <v>0</v>
      </c>
      <c r="K70" s="145">
        <f>المبيعات!M64</f>
        <v>0</v>
      </c>
      <c r="L70" s="145">
        <f>المبيعات!N64</f>
        <v>0</v>
      </c>
      <c r="M70" s="145">
        <f>المبيعات!O64</f>
        <v>0</v>
      </c>
      <c r="N70" s="145">
        <f>المبيعات!P64</f>
        <v>0</v>
      </c>
      <c r="O70" s="146">
        <f t="shared" ref="O70:O80" si="20">SUM(C70:N70)</f>
        <v>0</v>
      </c>
    </row>
    <row r="71" spans="1:15" ht="14.25" customHeight="1">
      <c r="B71" s="144" t="str">
        <f>المبيعات!B65</f>
        <v>منتج 2</v>
      </c>
      <c r="C71" s="145">
        <f>المبيعات!E65</f>
        <v>0</v>
      </c>
      <c r="D71" s="145">
        <f>المبيعات!F65</f>
        <v>0</v>
      </c>
      <c r="E71" s="145">
        <f>المبيعات!G65</f>
        <v>0</v>
      </c>
      <c r="F71" s="145">
        <f>المبيعات!H65</f>
        <v>0</v>
      </c>
      <c r="G71" s="145">
        <f>المبيعات!I65</f>
        <v>0</v>
      </c>
      <c r="H71" s="145">
        <f>المبيعات!J65</f>
        <v>0</v>
      </c>
      <c r="I71" s="145">
        <f>المبيعات!K65</f>
        <v>0</v>
      </c>
      <c r="J71" s="145">
        <f>المبيعات!L65</f>
        <v>0</v>
      </c>
      <c r="K71" s="145">
        <f>المبيعات!M65</f>
        <v>0</v>
      </c>
      <c r="L71" s="145">
        <f>المبيعات!N65</f>
        <v>0</v>
      </c>
      <c r="M71" s="145">
        <f>المبيعات!O65</f>
        <v>0</v>
      </c>
      <c r="N71" s="145">
        <f>المبيعات!P65</f>
        <v>0</v>
      </c>
      <c r="O71" s="146">
        <f t="shared" si="20"/>
        <v>0</v>
      </c>
    </row>
    <row r="72" spans="1:15" ht="14.25" customHeight="1">
      <c r="B72" s="144" t="str">
        <f>المبيعات!B66</f>
        <v>منتج 3</v>
      </c>
      <c r="C72" s="145">
        <f>المبيعات!E66</f>
        <v>0</v>
      </c>
      <c r="D72" s="145">
        <f>المبيعات!F66</f>
        <v>0</v>
      </c>
      <c r="E72" s="145">
        <f>المبيعات!G66</f>
        <v>0</v>
      </c>
      <c r="F72" s="145">
        <f>المبيعات!H66</f>
        <v>0</v>
      </c>
      <c r="G72" s="145">
        <f>المبيعات!I66</f>
        <v>0</v>
      </c>
      <c r="H72" s="145">
        <f>المبيعات!J66</f>
        <v>0</v>
      </c>
      <c r="I72" s="145">
        <f>المبيعات!K66</f>
        <v>0</v>
      </c>
      <c r="J72" s="145">
        <f>المبيعات!L66</f>
        <v>0</v>
      </c>
      <c r="K72" s="145">
        <f>المبيعات!M66</f>
        <v>0</v>
      </c>
      <c r="L72" s="145">
        <f>المبيعات!N66</f>
        <v>0</v>
      </c>
      <c r="M72" s="145">
        <f>المبيعات!O66</f>
        <v>0</v>
      </c>
      <c r="N72" s="145">
        <f>المبيعات!P66</f>
        <v>0</v>
      </c>
      <c r="O72" s="146">
        <f t="shared" si="20"/>
        <v>0</v>
      </c>
    </row>
    <row r="73" spans="1:15" ht="14.25" customHeight="1">
      <c r="B73" s="144" t="str">
        <f>المبيعات!B67</f>
        <v>منتج 4</v>
      </c>
      <c r="C73" s="145">
        <f>المبيعات!E67</f>
        <v>0</v>
      </c>
      <c r="D73" s="145">
        <f>المبيعات!F67</f>
        <v>0</v>
      </c>
      <c r="E73" s="145">
        <f>المبيعات!G67</f>
        <v>0</v>
      </c>
      <c r="F73" s="145">
        <f>المبيعات!H67</f>
        <v>0</v>
      </c>
      <c r="G73" s="145">
        <f>المبيعات!I67</f>
        <v>0</v>
      </c>
      <c r="H73" s="145">
        <f>المبيعات!J67</f>
        <v>0</v>
      </c>
      <c r="I73" s="145">
        <f>المبيعات!K67</f>
        <v>0</v>
      </c>
      <c r="J73" s="145">
        <f>المبيعات!L67</f>
        <v>0</v>
      </c>
      <c r="K73" s="145">
        <f>المبيعات!M67</f>
        <v>0</v>
      </c>
      <c r="L73" s="145">
        <f>المبيعات!N67</f>
        <v>0</v>
      </c>
      <c r="M73" s="145">
        <f>المبيعات!O67</f>
        <v>0</v>
      </c>
      <c r="N73" s="145">
        <f>المبيعات!P67</f>
        <v>0</v>
      </c>
      <c r="O73" s="146">
        <f t="shared" si="20"/>
        <v>0</v>
      </c>
    </row>
    <row r="74" spans="1:15" ht="14.25" customHeight="1">
      <c r="B74" s="144" t="str">
        <f>المبيعات!B68</f>
        <v>منتج 5</v>
      </c>
      <c r="C74" s="145">
        <f>المبيعات!E68</f>
        <v>0</v>
      </c>
      <c r="D74" s="145">
        <f>المبيعات!F68</f>
        <v>0</v>
      </c>
      <c r="E74" s="145">
        <f>المبيعات!G68</f>
        <v>0</v>
      </c>
      <c r="F74" s="145">
        <f>المبيعات!H68</f>
        <v>0</v>
      </c>
      <c r="G74" s="145">
        <f>المبيعات!I68</f>
        <v>0</v>
      </c>
      <c r="H74" s="145">
        <f>المبيعات!J68</f>
        <v>0</v>
      </c>
      <c r="I74" s="145">
        <f>المبيعات!K68</f>
        <v>0</v>
      </c>
      <c r="J74" s="145">
        <f>المبيعات!L68</f>
        <v>0</v>
      </c>
      <c r="K74" s="145">
        <f>المبيعات!M68</f>
        <v>0</v>
      </c>
      <c r="L74" s="145">
        <f>المبيعات!N68</f>
        <v>0</v>
      </c>
      <c r="M74" s="145">
        <f>المبيعات!O68</f>
        <v>0</v>
      </c>
      <c r="N74" s="145">
        <f>المبيعات!P68</f>
        <v>0</v>
      </c>
      <c r="O74" s="146">
        <f t="shared" si="20"/>
        <v>0</v>
      </c>
    </row>
    <row r="75" spans="1:15" ht="14.25" customHeight="1">
      <c r="B75" s="144" t="str">
        <f>المبيعات!B69</f>
        <v>منتج 6</v>
      </c>
      <c r="C75" s="145">
        <f>المبيعات!E69</f>
        <v>0</v>
      </c>
      <c r="D75" s="145">
        <f>المبيعات!F69</f>
        <v>0</v>
      </c>
      <c r="E75" s="145">
        <f>المبيعات!G69</f>
        <v>0</v>
      </c>
      <c r="F75" s="145">
        <f>المبيعات!H69</f>
        <v>0</v>
      </c>
      <c r="G75" s="145">
        <f>المبيعات!I69</f>
        <v>0</v>
      </c>
      <c r="H75" s="145">
        <f>المبيعات!J69</f>
        <v>0</v>
      </c>
      <c r="I75" s="145">
        <f>المبيعات!K69</f>
        <v>0</v>
      </c>
      <c r="J75" s="145">
        <f>المبيعات!L69</f>
        <v>0</v>
      </c>
      <c r="K75" s="145">
        <f>المبيعات!M69</f>
        <v>0</v>
      </c>
      <c r="L75" s="145">
        <f>المبيعات!N69</f>
        <v>0</v>
      </c>
      <c r="M75" s="145">
        <f>المبيعات!O69</f>
        <v>0</v>
      </c>
      <c r="N75" s="145">
        <f>المبيعات!P69</f>
        <v>0</v>
      </c>
      <c r="O75" s="146">
        <f t="shared" si="20"/>
        <v>0</v>
      </c>
    </row>
    <row r="76" spans="1:15" ht="14.25" customHeight="1">
      <c r="B76" s="144" t="str">
        <f>المبيعات!B70</f>
        <v>منتج 7</v>
      </c>
      <c r="C76" s="145">
        <f>المبيعات!E70</f>
        <v>0</v>
      </c>
      <c r="D76" s="145">
        <f>المبيعات!F70</f>
        <v>0</v>
      </c>
      <c r="E76" s="145">
        <f>المبيعات!G70</f>
        <v>0</v>
      </c>
      <c r="F76" s="145">
        <f>المبيعات!H70</f>
        <v>0</v>
      </c>
      <c r="G76" s="145">
        <f>المبيعات!I70</f>
        <v>0</v>
      </c>
      <c r="H76" s="145">
        <f>المبيعات!J70</f>
        <v>0</v>
      </c>
      <c r="I76" s="145">
        <f>المبيعات!K70</f>
        <v>0</v>
      </c>
      <c r="J76" s="145">
        <f>المبيعات!L70</f>
        <v>0</v>
      </c>
      <c r="K76" s="145">
        <f>المبيعات!M70</f>
        <v>0</v>
      </c>
      <c r="L76" s="145">
        <f>المبيعات!N70</f>
        <v>0</v>
      </c>
      <c r="M76" s="145">
        <f>المبيعات!O70</f>
        <v>0</v>
      </c>
      <c r="N76" s="145">
        <f>المبيعات!P70</f>
        <v>0</v>
      </c>
      <c r="O76" s="146">
        <f t="shared" si="20"/>
        <v>0</v>
      </c>
    </row>
    <row r="77" spans="1:15" ht="14.25" customHeight="1">
      <c r="B77" s="144" t="str">
        <f>المبيعات!B71</f>
        <v>منتج 8</v>
      </c>
      <c r="C77" s="145">
        <f>المبيعات!E71</f>
        <v>0</v>
      </c>
      <c r="D77" s="145">
        <f>المبيعات!F71</f>
        <v>0</v>
      </c>
      <c r="E77" s="145">
        <f>المبيعات!G71</f>
        <v>0</v>
      </c>
      <c r="F77" s="145">
        <f>المبيعات!H71</f>
        <v>0</v>
      </c>
      <c r="G77" s="145">
        <f>المبيعات!I71</f>
        <v>0</v>
      </c>
      <c r="H77" s="145">
        <f>المبيعات!J71</f>
        <v>0</v>
      </c>
      <c r="I77" s="145">
        <f>المبيعات!K71</f>
        <v>0</v>
      </c>
      <c r="J77" s="145">
        <f>المبيعات!L71</f>
        <v>0</v>
      </c>
      <c r="K77" s="145">
        <f>المبيعات!M71</f>
        <v>0</v>
      </c>
      <c r="L77" s="145">
        <f>المبيعات!N71</f>
        <v>0</v>
      </c>
      <c r="M77" s="145">
        <f>المبيعات!O71</f>
        <v>0</v>
      </c>
      <c r="N77" s="145">
        <f>المبيعات!P71</f>
        <v>0</v>
      </c>
      <c r="O77" s="146">
        <f t="shared" si="20"/>
        <v>0</v>
      </c>
    </row>
    <row r="78" spans="1:15" ht="14.25" customHeight="1">
      <c r="B78" s="144" t="str">
        <f>المبيعات!B72</f>
        <v>منتج 9</v>
      </c>
      <c r="C78" s="145">
        <f>المبيعات!E72</f>
        <v>0</v>
      </c>
      <c r="D78" s="145">
        <f>المبيعات!F72</f>
        <v>0</v>
      </c>
      <c r="E78" s="145">
        <f>المبيعات!G72</f>
        <v>0</v>
      </c>
      <c r="F78" s="145">
        <f>المبيعات!H72</f>
        <v>0</v>
      </c>
      <c r="G78" s="145">
        <f>المبيعات!I72</f>
        <v>0</v>
      </c>
      <c r="H78" s="145">
        <f>المبيعات!J72</f>
        <v>0</v>
      </c>
      <c r="I78" s="145">
        <f>المبيعات!K72</f>
        <v>0</v>
      </c>
      <c r="J78" s="145">
        <f>المبيعات!L72</f>
        <v>0</v>
      </c>
      <c r="K78" s="145">
        <f>المبيعات!M72</f>
        <v>0</v>
      </c>
      <c r="L78" s="145">
        <f>المبيعات!N72</f>
        <v>0</v>
      </c>
      <c r="M78" s="145">
        <f>المبيعات!O72</f>
        <v>0</v>
      </c>
      <c r="N78" s="145">
        <f>المبيعات!P72</f>
        <v>0</v>
      </c>
      <c r="O78" s="146">
        <f t="shared" si="20"/>
        <v>0</v>
      </c>
    </row>
    <row r="79" spans="1:15" ht="14.25" customHeight="1">
      <c r="B79" s="144" t="str">
        <f>المبيعات!B73</f>
        <v>منتج 10</v>
      </c>
      <c r="C79" s="145">
        <f>المبيعات!E73</f>
        <v>0</v>
      </c>
      <c r="D79" s="145">
        <f>المبيعات!F73</f>
        <v>0</v>
      </c>
      <c r="E79" s="145">
        <f>المبيعات!G73</f>
        <v>0</v>
      </c>
      <c r="F79" s="145">
        <f>المبيعات!H73</f>
        <v>0</v>
      </c>
      <c r="G79" s="145">
        <f>المبيعات!I73</f>
        <v>0</v>
      </c>
      <c r="H79" s="145">
        <f>المبيعات!J73</f>
        <v>0</v>
      </c>
      <c r="I79" s="145">
        <f>المبيعات!K73</f>
        <v>0</v>
      </c>
      <c r="J79" s="145">
        <f>المبيعات!L73</f>
        <v>0</v>
      </c>
      <c r="K79" s="145">
        <f>المبيعات!M73</f>
        <v>0</v>
      </c>
      <c r="L79" s="145">
        <f>المبيعات!N73</f>
        <v>0</v>
      </c>
      <c r="M79" s="145">
        <f>المبيعات!O73</f>
        <v>0</v>
      </c>
      <c r="N79" s="145">
        <f>المبيعات!P73</f>
        <v>0</v>
      </c>
      <c r="O79" s="146">
        <f t="shared" si="20"/>
        <v>0</v>
      </c>
    </row>
    <row r="80" spans="1:15" ht="14.25" customHeight="1">
      <c r="A80" s="131"/>
      <c r="B80" s="147" t="s">
        <v>79</v>
      </c>
      <c r="C80" s="150">
        <f t="shared" ref="C80:N80" si="21">SUM(C70:C79)</f>
        <v>0</v>
      </c>
      <c r="D80" s="150">
        <f t="shared" si="21"/>
        <v>0</v>
      </c>
      <c r="E80" s="150">
        <f t="shared" si="21"/>
        <v>0</v>
      </c>
      <c r="F80" s="150">
        <f t="shared" si="21"/>
        <v>0</v>
      </c>
      <c r="G80" s="150">
        <f t="shared" si="21"/>
        <v>0</v>
      </c>
      <c r="H80" s="150">
        <f t="shared" si="21"/>
        <v>0</v>
      </c>
      <c r="I80" s="150">
        <f t="shared" si="21"/>
        <v>0</v>
      </c>
      <c r="J80" s="150">
        <f t="shared" si="21"/>
        <v>0</v>
      </c>
      <c r="K80" s="150">
        <f t="shared" si="21"/>
        <v>0</v>
      </c>
      <c r="L80" s="150">
        <f t="shared" si="21"/>
        <v>0</v>
      </c>
      <c r="M80" s="150">
        <f t="shared" si="21"/>
        <v>0</v>
      </c>
      <c r="N80" s="150">
        <f t="shared" si="21"/>
        <v>0</v>
      </c>
      <c r="O80" s="151">
        <f t="shared" si="20"/>
        <v>0</v>
      </c>
    </row>
    <row r="81" spans="1:15" ht="14.25" hidden="1" customHeight="1">
      <c r="A81" s="131"/>
      <c r="B81" s="149" t="s">
        <v>155</v>
      </c>
      <c r="C81" s="150">
        <f>C80*'معلومات اضافية'!R10</f>
        <v>0</v>
      </c>
      <c r="D81" s="150">
        <f>D80*'معلومات اضافية'!R10</f>
        <v>0</v>
      </c>
      <c r="E81" s="150">
        <f>E80*'معلومات اضافية'!R10</f>
        <v>0</v>
      </c>
      <c r="F81" s="150">
        <f>F80*'معلومات اضافية'!R10</f>
        <v>0</v>
      </c>
      <c r="G81" s="150">
        <f>G80*'معلومات اضافية'!R10</f>
        <v>0</v>
      </c>
      <c r="H81" s="150">
        <f>H80*'معلومات اضافية'!R10</f>
        <v>0</v>
      </c>
      <c r="I81" s="150">
        <f>I80*'معلومات اضافية'!R10</f>
        <v>0</v>
      </c>
      <c r="J81" s="150">
        <f>J80*'معلومات اضافية'!R10</f>
        <v>0</v>
      </c>
      <c r="K81" s="150">
        <f>K80*'معلومات اضافية'!R10</f>
        <v>0</v>
      </c>
      <c r="L81" s="150">
        <f>L80*'معلومات اضافية'!R10</f>
        <v>0</v>
      </c>
      <c r="M81" s="150">
        <f>M80*'معلومات اضافية'!R10</f>
        <v>0</v>
      </c>
      <c r="N81" s="150">
        <f>N80*'معلومات اضافية'!R10</f>
        <v>0</v>
      </c>
      <c r="O81" s="151"/>
    </row>
    <row r="82" spans="1:15" ht="14.25" customHeight="1">
      <c r="B82" s="147" t="s">
        <v>46</v>
      </c>
      <c r="C82" s="148">
        <f>المبيعات!E75</f>
        <v>0</v>
      </c>
      <c r="D82" s="148">
        <f>المبيعات!F75</f>
        <v>0</v>
      </c>
      <c r="E82" s="148">
        <f>المبيعات!G75</f>
        <v>0</v>
      </c>
      <c r="F82" s="148">
        <f>المبيعات!H75</f>
        <v>0</v>
      </c>
      <c r="G82" s="148">
        <f>المبيعات!I75</f>
        <v>0</v>
      </c>
      <c r="H82" s="148">
        <f>المبيعات!J75</f>
        <v>0</v>
      </c>
      <c r="I82" s="148">
        <f>المبيعات!K75</f>
        <v>0</v>
      </c>
      <c r="J82" s="148">
        <f>المبيعات!L75</f>
        <v>0</v>
      </c>
      <c r="K82" s="148">
        <f>المبيعات!M75</f>
        <v>0</v>
      </c>
      <c r="L82" s="148">
        <f>المبيعات!N75</f>
        <v>0</v>
      </c>
      <c r="M82" s="148">
        <f>المبيعات!O75</f>
        <v>0</v>
      </c>
      <c r="N82" s="148">
        <f>المبيعات!P75</f>
        <v>0</v>
      </c>
      <c r="O82" s="146">
        <f t="shared" ref="O82:O83" si="22">SUM(C82:N82)</f>
        <v>0</v>
      </c>
    </row>
    <row r="83" spans="1:15" ht="14.25" customHeight="1">
      <c r="B83" s="152" t="s">
        <v>73</v>
      </c>
      <c r="C83" s="153">
        <f t="shared" ref="C83:N83" si="23">(C80-C82)</f>
        <v>0</v>
      </c>
      <c r="D83" s="153">
        <f t="shared" si="23"/>
        <v>0</v>
      </c>
      <c r="E83" s="153">
        <f t="shared" si="23"/>
        <v>0</v>
      </c>
      <c r="F83" s="153">
        <f t="shared" si="23"/>
        <v>0</v>
      </c>
      <c r="G83" s="153">
        <f t="shared" si="23"/>
        <v>0</v>
      </c>
      <c r="H83" s="153">
        <f t="shared" si="23"/>
        <v>0</v>
      </c>
      <c r="I83" s="153">
        <f t="shared" si="23"/>
        <v>0</v>
      </c>
      <c r="J83" s="153">
        <f t="shared" si="23"/>
        <v>0</v>
      </c>
      <c r="K83" s="153">
        <f t="shared" si="23"/>
        <v>0</v>
      </c>
      <c r="L83" s="153">
        <f t="shared" si="23"/>
        <v>0</v>
      </c>
      <c r="M83" s="153">
        <f t="shared" si="23"/>
        <v>0</v>
      </c>
      <c r="N83" s="153">
        <f t="shared" si="23"/>
        <v>0</v>
      </c>
      <c r="O83" s="146">
        <f t="shared" si="22"/>
        <v>0</v>
      </c>
    </row>
    <row r="84" spans="1:15" ht="14.25" customHeight="1">
      <c r="B84" s="154" t="s">
        <v>163</v>
      </c>
      <c r="C84" s="155" t="e">
        <f t="shared" ref="C84:O84" si="24">(C83/C80)</f>
        <v>#DIV/0!</v>
      </c>
      <c r="D84" s="155" t="e">
        <f t="shared" si="24"/>
        <v>#DIV/0!</v>
      </c>
      <c r="E84" s="155" t="e">
        <f t="shared" si="24"/>
        <v>#DIV/0!</v>
      </c>
      <c r="F84" s="155" t="e">
        <f t="shared" si="24"/>
        <v>#DIV/0!</v>
      </c>
      <c r="G84" s="155" t="e">
        <f t="shared" si="24"/>
        <v>#DIV/0!</v>
      </c>
      <c r="H84" s="155" t="e">
        <f t="shared" si="24"/>
        <v>#DIV/0!</v>
      </c>
      <c r="I84" s="155" t="e">
        <f t="shared" si="24"/>
        <v>#DIV/0!</v>
      </c>
      <c r="J84" s="155" t="e">
        <f t="shared" si="24"/>
        <v>#DIV/0!</v>
      </c>
      <c r="K84" s="155" t="e">
        <f t="shared" si="24"/>
        <v>#DIV/0!</v>
      </c>
      <c r="L84" s="155" t="e">
        <f t="shared" si="24"/>
        <v>#DIV/0!</v>
      </c>
      <c r="M84" s="155" t="e">
        <f t="shared" si="24"/>
        <v>#DIV/0!</v>
      </c>
      <c r="N84" s="155" t="e">
        <f t="shared" si="24"/>
        <v>#DIV/0!</v>
      </c>
      <c r="O84" s="156" t="e">
        <f t="shared" si="24"/>
        <v>#DIV/0!</v>
      </c>
    </row>
    <row r="85" spans="1:15" ht="14.25" customHeight="1">
      <c r="A85" s="143" t="s">
        <v>154</v>
      </c>
      <c r="B85" s="268" t="s">
        <v>146</v>
      </c>
      <c r="C85" s="223"/>
      <c r="D85" s="223"/>
      <c r="E85" s="223"/>
      <c r="F85" s="223"/>
      <c r="G85" s="223"/>
      <c r="H85" s="223"/>
      <c r="I85" s="223"/>
      <c r="J85" s="223"/>
      <c r="K85" s="223"/>
      <c r="L85" s="223"/>
      <c r="M85" s="223"/>
      <c r="N85" s="223"/>
      <c r="O85" s="224"/>
    </row>
    <row r="86" spans="1:15" ht="14.25" customHeight="1">
      <c r="B86" s="166" t="s">
        <v>95</v>
      </c>
      <c r="C86" s="167">
        <f>الرواتب!E61</f>
        <v>0</v>
      </c>
      <c r="D86" s="167">
        <f>الرواتب!F61</f>
        <v>0</v>
      </c>
      <c r="E86" s="167">
        <f>الرواتب!G61</f>
        <v>0</v>
      </c>
      <c r="F86" s="167">
        <f>الرواتب!H61</f>
        <v>0</v>
      </c>
      <c r="G86" s="167">
        <f>الرواتب!I61</f>
        <v>0</v>
      </c>
      <c r="H86" s="167">
        <f>الرواتب!J61</f>
        <v>0</v>
      </c>
      <c r="I86" s="167">
        <f>الرواتب!K61</f>
        <v>0</v>
      </c>
      <c r="J86" s="167">
        <f>الرواتب!L61</f>
        <v>0</v>
      </c>
      <c r="K86" s="167">
        <f>الرواتب!M61</f>
        <v>0</v>
      </c>
      <c r="L86" s="167">
        <f>الرواتب!N61</f>
        <v>0</v>
      </c>
      <c r="M86" s="167">
        <f>الرواتب!O61</f>
        <v>0</v>
      </c>
      <c r="N86" s="167">
        <f>الرواتب!P61</f>
        <v>0</v>
      </c>
      <c r="O86" s="146">
        <f t="shared" ref="O86:O94" si="25">SUM(C86:N86)</f>
        <v>0</v>
      </c>
    </row>
    <row r="87" spans="1:15" ht="14.25" customHeight="1">
      <c r="B87" s="161">
        <f>المصروفات!B32</f>
        <v>0</v>
      </c>
      <c r="C87" s="163">
        <f>المصروفات!C32</f>
        <v>0</v>
      </c>
      <c r="D87" s="163">
        <f>المصروفات!D32</f>
        <v>0</v>
      </c>
      <c r="E87" s="163">
        <f>المصروفات!E32</f>
        <v>0</v>
      </c>
      <c r="F87" s="163">
        <f>المصروفات!F32</f>
        <v>0</v>
      </c>
      <c r="G87" s="163">
        <f>المصروفات!G32</f>
        <v>0</v>
      </c>
      <c r="H87" s="163">
        <f>المصروفات!H32</f>
        <v>0</v>
      </c>
      <c r="I87" s="163">
        <f>المصروفات!I32</f>
        <v>0</v>
      </c>
      <c r="J87" s="163">
        <f>المصروفات!J32</f>
        <v>0</v>
      </c>
      <c r="K87" s="163">
        <f>المصروفات!K32</f>
        <v>0</v>
      </c>
      <c r="L87" s="163">
        <f>المصروفات!L32</f>
        <v>0</v>
      </c>
      <c r="M87" s="163">
        <f>المصروفات!M32</f>
        <v>0</v>
      </c>
      <c r="N87" s="163">
        <f>المصروفات!N32</f>
        <v>0</v>
      </c>
      <c r="O87" s="146">
        <f t="shared" si="25"/>
        <v>0</v>
      </c>
    </row>
    <row r="88" spans="1:15" ht="14.25" customHeight="1">
      <c r="B88" s="161">
        <f>المصروفات!B33</f>
        <v>0</v>
      </c>
      <c r="C88" s="163">
        <f>المصروفات!C33</f>
        <v>0</v>
      </c>
      <c r="D88" s="163">
        <f>المصروفات!D33</f>
        <v>0</v>
      </c>
      <c r="E88" s="163">
        <f>المصروفات!E33</f>
        <v>0</v>
      </c>
      <c r="F88" s="163">
        <f>المصروفات!F33</f>
        <v>0</v>
      </c>
      <c r="G88" s="163">
        <f>المصروفات!G33</f>
        <v>0</v>
      </c>
      <c r="H88" s="163">
        <f>المصروفات!H33</f>
        <v>0</v>
      </c>
      <c r="I88" s="163">
        <f>المصروفات!I33</f>
        <v>0</v>
      </c>
      <c r="J88" s="163">
        <f>المصروفات!J33</f>
        <v>0</v>
      </c>
      <c r="K88" s="163">
        <f>المصروفات!K33</f>
        <v>0</v>
      </c>
      <c r="L88" s="163">
        <f>المصروفات!L33</f>
        <v>0</v>
      </c>
      <c r="M88" s="163">
        <f>المصروفات!M33</f>
        <v>0</v>
      </c>
      <c r="N88" s="163">
        <f>المصروفات!N33</f>
        <v>0</v>
      </c>
      <c r="O88" s="146">
        <f t="shared" si="25"/>
        <v>0</v>
      </c>
    </row>
    <row r="89" spans="1:15" ht="14.25" customHeight="1">
      <c r="B89" s="161">
        <f>المصروفات!B34</f>
        <v>0</v>
      </c>
      <c r="C89" s="163">
        <f>المصروفات!C34</f>
        <v>0</v>
      </c>
      <c r="D89" s="163">
        <f>المصروفات!D34</f>
        <v>0</v>
      </c>
      <c r="E89" s="163">
        <f>المصروفات!E34</f>
        <v>0</v>
      </c>
      <c r="F89" s="163">
        <f>المصروفات!F34</f>
        <v>0</v>
      </c>
      <c r="G89" s="163">
        <f>المصروفات!G34</f>
        <v>0</v>
      </c>
      <c r="H89" s="163">
        <f>المصروفات!H34</f>
        <v>0</v>
      </c>
      <c r="I89" s="163">
        <f>المصروفات!I34</f>
        <v>0</v>
      </c>
      <c r="J89" s="163">
        <f>المصروفات!J34</f>
        <v>0</v>
      </c>
      <c r="K89" s="163">
        <f>المصروفات!K34</f>
        <v>0</v>
      </c>
      <c r="L89" s="163">
        <f>المصروفات!L34</f>
        <v>0</v>
      </c>
      <c r="M89" s="163">
        <f>المصروفات!M34</f>
        <v>0</v>
      </c>
      <c r="N89" s="163">
        <f>المصروفات!N34</f>
        <v>0</v>
      </c>
      <c r="O89" s="146">
        <f t="shared" si="25"/>
        <v>0</v>
      </c>
    </row>
    <row r="90" spans="1:15" ht="14.25" customHeight="1">
      <c r="B90" s="161">
        <f>المصروفات!B35</f>
        <v>0</v>
      </c>
      <c r="C90" s="163">
        <f>المصروفات!C35</f>
        <v>0</v>
      </c>
      <c r="D90" s="163">
        <f>المصروفات!D35</f>
        <v>0</v>
      </c>
      <c r="E90" s="163">
        <f>المصروفات!E35</f>
        <v>0</v>
      </c>
      <c r="F90" s="163">
        <f>المصروفات!F35</f>
        <v>0</v>
      </c>
      <c r="G90" s="163">
        <f>المصروفات!G35</f>
        <v>0</v>
      </c>
      <c r="H90" s="163">
        <f>المصروفات!H35</f>
        <v>0</v>
      </c>
      <c r="I90" s="163">
        <f>المصروفات!I35</f>
        <v>0</v>
      </c>
      <c r="J90" s="163">
        <f>المصروفات!J35</f>
        <v>0</v>
      </c>
      <c r="K90" s="163">
        <f>المصروفات!K35</f>
        <v>0</v>
      </c>
      <c r="L90" s="163">
        <f>المصروفات!L35</f>
        <v>0</v>
      </c>
      <c r="M90" s="163">
        <f>المصروفات!M35</f>
        <v>0</v>
      </c>
      <c r="N90" s="163">
        <f>المصروفات!N35</f>
        <v>0</v>
      </c>
      <c r="O90" s="146">
        <f t="shared" si="25"/>
        <v>0</v>
      </c>
    </row>
    <row r="91" spans="1:15" ht="14.25" customHeight="1">
      <c r="B91" s="161">
        <f>المصروفات!B36</f>
        <v>0</v>
      </c>
      <c r="C91" s="163">
        <f>المصروفات!C36</f>
        <v>0</v>
      </c>
      <c r="D91" s="163">
        <f>المصروفات!D36</f>
        <v>0</v>
      </c>
      <c r="E91" s="163">
        <f>المصروفات!E36</f>
        <v>0</v>
      </c>
      <c r="F91" s="163">
        <f>المصروفات!F36</f>
        <v>0</v>
      </c>
      <c r="G91" s="163">
        <f>المصروفات!G36</f>
        <v>0</v>
      </c>
      <c r="H91" s="163">
        <f>المصروفات!H36</f>
        <v>0</v>
      </c>
      <c r="I91" s="163">
        <f>المصروفات!I36</f>
        <v>0</v>
      </c>
      <c r="J91" s="163">
        <f>المصروفات!J36</f>
        <v>0</v>
      </c>
      <c r="K91" s="163">
        <f>المصروفات!K36</f>
        <v>0</v>
      </c>
      <c r="L91" s="163">
        <f>المصروفات!L36</f>
        <v>0</v>
      </c>
      <c r="M91" s="163">
        <f>المصروفات!M36</f>
        <v>0</v>
      </c>
      <c r="N91" s="163">
        <f>المصروفات!N36</f>
        <v>0</v>
      </c>
      <c r="O91" s="146">
        <f t="shared" si="25"/>
        <v>0</v>
      </c>
    </row>
    <row r="92" spans="1:15" ht="14.25" customHeight="1">
      <c r="B92" s="161">
        <f>المصروفات!B37</f>
        <v>0</v>
      </c>
      <c r="C92" s="163">
        <f>المصروفات!C37</f>
        <v>0</v>
      </c>
      <c r="D92" s="163">
        <f>المصروفات!D37</f>
        <v>0</v>
      </c>
      <c r="E92" s="163">
        <f>المصروفات!E37</f>
        <v>0</v>
      </c>
      <c r="F92" s="163">
        <f>المصروفات!F37</f>
        <v>0</v>
      </c>
      <c r="G92" s="163">
        <f>المصروفات!G37</f>
        <v>0</v>
      </c>
      <c r="H92" s="163">
        <f>المصروفات!H37</f>
        <v>0</v>
      </c>
      <c r="I92" s="163">
        <f>المصروفات!I37</f>
        <v>0</v>
      </c>
      <c r="J92" s="163">
        <f>المصروفات!J37</f>
        <v>0</v>
      </c>
      <c r="K92" s="163">
        <f>المصروفات!K37</f>
        <v>0</v>
      </c>
      <c r="L92" s="163">
        <f>المصروفات!L37</f>
        <v>0</v>
      </c>
      <c r="M92" s="163">
        <f>المصروفات!M37</f>
        <v>0</v>
      </c>
      <c r="N92" s="163">
        <f>المصروفات!N37</f>
        <v>0</v>
      </c>
      <c r="O92" s="146">
        <f t="shared" si="25"/>
        <v>0</v>
      </c>
    </row>
    <row r="93" spans="1:15" ht="14.25" customHeight="1">
      <c r="B93" s="161">
        <f>المصروفات!B38</f>
        <v>0</v>
      </c>
      <c r="C93" s="163">
        <f>المصروفات!C38</f>
        <v>0</v>
      </c>
      <c r="D93" s="163">
        <f>المصروفات!D38</f>
        <v>0</v>
      </c>
      <c r="E93" s="163">
        <f>المصروفات!E38</f>
        <v>0</v>
      </c>
      <c r="F93" s="163">
        <f>المصروفات!F38</f>
        <v>0</v>
      </c>
      <c r="G93" s="163">
        <f>المصروفات!G38</f>
        <v>0</v>
      </c>
      <c r="H93" s="163">
        <f>المصروفات!H38</f>
        <v>0</v>
      </c>
      <c r="I93" s="163">
        <f>المصروفات!I38</f>
        <v>0</v>
      </c>
      <c r="J93" s="163">
        <f>المصروفات!J38</f>
        <v>0</v>
      </c>
      <c r="K93" s="163">
        <f>المصروفات!K38</f>
        <v>0</v>
      </c>
      <c r="L93" s="163">
        <f>المصروفات!L38</f>
        <v>0</v>
      </c>
      <c r="M93" s="163">
        <f>المصروفات!M38</f>
        <v>0</v>
      </c>
      <c r="N93" s="163">
        <f>المصروفات!N38</f>
        <v>0</v>
      </c>
      <c r="O93" s="146">
        <f t="shared" si="25"/>
        <v>0</v>
      </c>
    </row>
    <row r="94" spans="1:15" ht="14.25" customHeight="1">
      <c r="B94" s="168" t="s">
        <v>147</v>
      </c>
      <c r="C94" s="148">
        <f t="shared" ref="C94:N94" si="26">SUM(C86:C93)</f>
        <v>0</v>
      </c>
      <c r="D94" s="148">
        <f t="shared" si="26"/>
        <v>0</v>
      </c>
      <c r="E94" s="148">
        <f t="shared" si="26"/>
        <v>0</v>
      </c>
      <c r="F94" s="148">
        <f t="shared" si="26"/>
        <v>0</v>
      </c>
      <c r="G94" s="148">
        <f t="shared" si="26"/>
        <v>0</v>
      </c>
      <c r="H94" s="148">
        <f t="shared" si="26"/>
        <v>0</v>
      </c>
      <c r="I94" s="148">
        <f t="shared" si="26"/>
        <v>0</v>
      </c>
      <c r="J94" s="148">
        <f t="shared" si="26"/>
        <v>0</v>
      </c>
      <c r="K94" s="148">
        <f t="shared" si="26"/>
        <v>0</v>
      </c>
      <c r="L94" s="148">
        <f t="shared" si="26"/>
        <v>0</v>
      </c>
      <c r="M94" s="148">
        <f t="shared" si="26"/>
        <v>0</v>
      </c>
      <c r="N94" s="148">
        <f t="shared" si="26"/>
        <v>0</v>
      </c>
      <c r="O94" s="146">
        <f t="shared" si="25"/>
        <v>0</v>
      </c>
    </row>
    <row r="95" spans="1:15" ht="14.25" customHeight="1">
      <c r="A95" s="143" t="s">
        <v>154</v>
      </c>
      <c r="B95" s="268" t="s">
        <v>148</v>
      </c>
      <c r="C95" s="223"/>
      <c r="D95" s="223"/>
      <c r="E95" s="223"/>
      <c r="F95" s="223"/>
      <c r="G95" s="223"/>
      <c r="H95" s="223"/>
      <c r="I95" s="223"/>
      <c r="J95" s="223"/>
      <c r="K95" s="223"/>
      <c r="L95" s="223"/>
      <c r="M95" s="223"/>
      <c r="N95" s="223"/>
      <c r="O95" s="224"/>
    </row>
    <row r="96" spans="1:15" ht="14.25" customHeight="1">
      <c r="B96" s="159" t="s">
        <v>7</v>
      </c>
      <c r="C96" s="145">
        <f>' سداد القروض  '!C62</f>
        <v>0</v>
      </c>
      <c r="D96" s="145">
        <f>' سداد القروض  '!D62</f>
        <v>0</v>
      </c>
      <c r="E96" s="145">
        <f>' سداد القروض  '!E62</f>
        <v>0</v>
      </c>
      <c r="F96" s="145">
        <f>' سداد القروض  '!F62</f>
        <v>0</v>
      </c>
      <c r="G96" s="145">
        <f>' سداد القروض  '!G62</f>
        <v>0</v>
      </c>
      <c r="H96" s="145">
        <f>' سداد القروض  '!H62</f>
        <v>0</v>
      </c>
      <c r="I96" s="145">
        <f>' سداد القروض  '!I62</f>
        <v>0</v>
      </c>
      <c r="J96" s="145">
        <f>' سداد القروض  '!J62</f>
        <v>0</v>
      </c>
      <c r="K96" s="145">
        <f>' سداد القروض  '!K62</f>
        <v>0</v>
      </c>
      <c r="L96" s="145">
        <f>' سداد القروض  '!L62</f>
        <v>0</v>
      </c>
      <c r="M96" s="145">
        <f>' سداد القروض  '!M62</f>
        <v>0</v>
      </c>
      <c r="N96" s="145">
        <f>' سداد القروض  '!N62</f>
        <v>0</v>
      </c>
      <c r="O96" s="146">
        <f t="shared" ref="O96:O98" si="27">SUM(C96:N96)</f>
        <v>0</v>
      </c>
    </row>
    <row r="97" spans="1:15" ht="14.25" customHeight="1">
      <c r="B97" s="159" t="s">
        <v>156</v>
      </c>
      <c r="C97" s="145">
        <f>' سداد القروض  '!C18</f>
        <v>0</v>
      </c>
      <c r="D97" s="145">
        <f>' سداد القروض  '!D18</f>
        <v>0</v>
      </c>
      <c r="E97" s="145">
        <f>' سداد القروض  '!E18</f>
        <v>0</v>
      </c>
      <c r="F97" s="145">
        <f>' سداد القروض  '!F18</f>
        <v>0</v>
      </c>
      <c r="G97" s="145">
        <f>' سداد القروض  '!G18</f>
        <v>0</v>
      </c>
      <c r="H97" s="145">
        <f>' سداد القروض  '!H18</f>
        <v>0</v>
      </c>
      <c r="I97" s="145">
        <f>' سداد القروض  '!I18</f>
        <v>0</v>
      </c>
      <c r="J97" s="145">
        <f>' سداد القروض  '!J18</f>
        <v>0</v>
      </c>
      <c r="K97" s="145">
        <f>' سداد القروض  '!K18</f>
        <v>0</v>
      </c>
      <c r="L97" s="145">
        <f>' سداد القروض  '!L18</f>
        <v>0</v>
      </c>
      <c r="M97" s="145">
        <f>' سداد القروض  '!M18</f>
        <v>0</v>
      </c>
      <c r="N97" s="145">
        <f>' سداد القروض  '!N18</f>
        <v>0</v>
      </c>
      <c r="O97" s="146">
        <f t="shared" si="27"/>
        <v>0</v>
      </c>
    </row>
    <row r="98" spans="1:15" ht="14.25" customHeight="1">
      <c r="B98" s="159" t="s">
        <v>157</v>
      </c>
      <c r="C98" s="145">
        <f>' سداد القروض  '!C38</f>
        <v>0</v>
      </c>
      <c r="D98" s="145">
        <f>' سداد القروض  '!D38</f>
        <v>0</v>
      </c>
      <c r="E98" s="145">
        <f>' سداد القروض  '!E38</f>
        <v>0</v>
      </c>
      <c r="F98" s="145">
        <f>' سداد القروض  '!F38</f>
        <v>0</v>
      </c>
      <c r="G98" s="145">
        <f>' سداد القروض  '!G38</f>
        <v>0</v>
      </c>
      <c r="H98" s="145">
        <f>' سداد القروض  '!H38</f>
        <v>0</v>
      </c>
      <c r="I98" s="145">
        <f>' سداد القروض  '!I38</f>
        <v>0</v>
      </c>
      <c r="J98" s="145">
        <f>' سداد القروض  '!J38</f>
        <v>0</v>
      </c>
      <c r="K98" s="145">
        <f>' سداد القروض  '!K38</f>
        <v>0</v>
      </c>
      <c r="L98" s="145">
        <f>' سداد القروض  '!L38</f>
        <v>0</v>
      </c>
      <c r="M98" s="145">
        <f>' سداد القروض  '!M38</f>
        <v>0</v>
      </c>
      <c r="N98" s="145">
        <f>' سداد القروض  '!N38</f>
        <v>0</v>
      </c>
      <c r="O98" s="146">
        <f t="shared" si="27"/>
        <v>0</v>
      </c>
    </row>
    <row r="99" spans="1:15" ht="14.25" customHeight="1">
      <c r="B99" s="159" t="s">
        <v>158</v>
      </c>
      <c r="C99" s="145">
        <f>+المبيعات!E74*'معلومات اضافية'!$D$9</f>
        <v>0</v>
      </c>
      <c r="D99" s="145">
        <f>+المبيعات!F74*'معلومات اضافية'!$D$9</f>
        <v>0</v>
      </c>
      <c r="E99" s="145">
        <f>+المبيعات!G74*'معلومات اضافية'!$D$9</f>
        <v>0</v>
      </c>
      <c r="F99" s="145" t="e">
        <f>+المبيعات!H74*'معلومات اضافية'!$D$9</f>
        <v>#VALUE!</v>
      </c>
      <c r="G99" s="145">
        <f>+المبيعات!I74*'معلومات اضافية'!$D$9</f>
        <v>0</v>
      </c>
      <c r="H99" s="145">
        <f>+المبيعات!J74*'معلومات اضافية'!$D$9</f>
        <v>0</v>
      </c>
      <c r="I99" s="145">
        <f>+المبيعات!K74*'معلومات اضافية'!$D$9</f>
        <v>0</v>
      </c>
      <c r="J99" s="145">
        <f>+المبيعات!L74*'معلومات اضافية'!$D$9</f>
        <v>0</v>
      </c>
      <c r="K99" s="145">
        <f>+المبيعات!M74*'معلومات اضافية'!$D$9</f>
        <v>0</v>
      </c>
      <c r="L99" s="145">
        <f>+المبيعات!N74*'معلومات اضافية'!$D$9</f>
        <v>0</v>
      </c>
      <c r="M99" s="145">
        <f>+المبيعات!O74*'معلومات اضافية'!$D$9</f>
        <v>0</v>
      </c>
      <c r="N99" s="145">
        <f>+المبيعات!P74*'معلومات اضافية'!$D$9</f>
        <v>0</v>
      </c>
      <c r="O99" s="146">
        <v>0</v>
      </c>
    </row>
    <row r="100" spans="1:15" ht="14.25" customHeight="1">
      <c r="B100" s="166" t="s">
        <v>159</v>
      </c>
      <c r="C100" s="145">
        <f t="shared" ref="C100:N100" si="28">(C80*0.00688)</f>
        <v>0</v>
      </c>
      <c r="D100" s="145">
        <f t="shared" si="28"/>
        <v>0</v>
      </c>
      <c r="E100" s="145">
        <f t="shared" si="28"/>
        <v>0</v>
      </c>
      <c r="F100" s="145">
        <f t="shared" si="28"/>
        <v>0</v>
      </c>
      <c r="G100" s="145">
        <f t="shared" si="28"/>
        <v>0</v>
      </c>
      <c r="H100" s="145">
        <f t="shared" si="28"/>
        <v>0</v>
      </c>
      <c r="I100" s="145">
        <f t="shared" si="28"/>
        <v>0</v>
      </c>
      <c r="J100" s="145">
        <f t="shared" si="28"/>
        <v>0</v>
      </c>
      <c r="K100" s="145">
        <f t="shared" si="28"/>
        <v>0</v>
      </c>
      <c r="L100" s="145">
        <f t="shared" si="28"/>
        <v>0</v>
      </c>
      <c r="M100" s="145">
        <f t="shared" si="28"/>
        <v>0</v>
      </c>
      <c r="N100" s="145">
        <f t="shared" si="28"/>
        <v>0</v>
      </c>
      <c r="O100" s="146">
        <f t="shared" ref="O100:O101" si="29">SUM(C100:N100)</f>
        <v>0</v>
      </c>
    </row>
    <row r="101" spans="1:15" ht="14.25" customHeight="1">
      <c r="B101" s="169" t="s">
        <v>160</v>
      </c>
      <c r="C101" s="150">
        <f t="shared" ref="C101:N101" si="30">SUM(C96:C100)</f>
        <v>0</v>
      </c>
      <c r="D101" s="150">
        <f t="shared" si="30"/>
        <v>0</v>
      </c>
      <c r="E101" s="150">
        <f t="shared" si="30"/>
        <v>0</v>
      </c>
      <c r="F101" s="150" t="e">
        <f t="shared" si="30"/>
        <v>#VALUE!</v>
      </c>
      <c r="G101" s="150">
        <f t="shared" si="30"/>
        <v>0</v>
      </c>
      <c r="H101" s="150">
        <f t="shared" si="30"/>
        <v>0</v>
      </c>
      <c r="I101" s="150">
        <f t="shared" si="30"/>
        <v>0</v>
      </c>
      <c r="J101" s="150">
        <f t="shared" si="30"/>
        <v>0</v>
      </c>
      <c r="K101" s="150">
        <f t="shared" si="30"/>
        <v>0</v>
      </c>
      <c r="L101" s="150">
        <f t="shared" si="30"/>
        <v>0</v>
      </c>
      <c r="M101" s="150">
        <f t="shared" si="30"/>
        <v>0</v>
      </c>
      <c r="N101" s="150">
        <f t="shared" si="30"/>
        <v>0</v>
      </c>
      <c r="O101" s="146" t="e">
        <f t="shared" si="29"/>
        <v>#VALUE!</v>
      </c>
    </row>
    <row r="102" spans="1:15" ht="14.25" customHeight="1">
      <c r="B102" s="270" t="s">
        <v>143</v>
      </c>
      <c r="C102" s="223"/>
      <c r="D102" s="223"/>
      <c r="E102" s="223"/>
      <c r="F102" s="223"/>
      <c r="G102" s="223"/>
      <c r="H102" s="223"/>
      <c r="I102" s="223"/>
      <c r="J102" s="223"/>
      <c r="K102" s="223"/>
      <c r="L102" s="223"/>
      <c r="M102" s="223"/>
      <c r="N102" s="223"/>
      <c r="O102" s="224"/>
    </row>
    <row r="103" spans="1:15" ht="14.25" customHeight="1">
      <c r="B103" s="154" t="s">
        <v>150</v>
      </c>
      <c r="C103" s="148">
        <f t="shared" ref="C103:N103" si="31">(C83-C94-C101)</f>
        <v>0</v>
      </c>
      <c r="D103" s="148">
        <f t="shared" si="31"/>
        <v>0</v>
      </c>
      <c r="E103" s="148">
        <f t="shared" si="31"/>
        <v>0</v>
      </c>
      <c r="F103" s="148" t="e">
        <f t="shared" si="31"/>
        <v>#VALUE!</v>
      </c>
      <c r="G103" s="148">
        <f t="shared" si="31"/>
        <v>0</v>
      </c>
      <c r="H103" s="148">
        <f t="shared" si="31"/>
        <v>0</v>
      </c>
      <c r="I103" s="148">
        <f t="shared" si="31"/>
        <v>0</v>
      </c>
      <c r="J103" s="148">
        <f t="shared" si="31"/>
        <v>0</v>
      </c>
      <c r="K103" s="148">
        <f t="shared" si="31"/>
        <v>0</v>
      </c>
      <c r="L103" s="148">
        <f t="shared" si="31"/>
        <v>0</v>
      </c>
      <c r="M103" s="148">
        <f t="shared" si="31"/>
        <v>0</v>
      </c>
      <c r="N103" s="148">
        <f t="shared" si="31"/>
        <v>0</v>
      </c>
      <c r="O103" s="148" t="e">
        <f>SUM(C103:N103)</f>
        <v>#VALUE!</v>
      </c>
    </row>
    <row r="104" spans="1:15" ht="14.25" customHeight="1">
      <c r="B104" s="128" t="s">
        <v>151</v>
      </c>
      <c r="C104" s="165" t="e">
        <f t="shared" ref="C104:O104" si="32">(C103/C80)</f>
        <v>#DIV/0!</v>
      </c>
      <c r="D104" s="165" t="e">
        <f t="shared" si="32"/>
        <v>#DIV/0!</v>
      </c>
      <c r="E104" s="165" t="e">
        <f t="shared" si="32"/>
        <v>#DIV/0!</v>
      </c>
      <c r="F104" s="165" t="e">
        <f t="shared" si="32"/>
        <v>#VALUE!</v>
      </c>
      <c r="G104" s="165" t="e">
        <f t="shared" si="32"/>
        <v>#DIV/0!</v>
      </c>
      <c r="H104" s="165" t="e">
        <f t="shared" si="32"/>
        <v>#DIV/0!</v>
      </c>
      <c r="I104" s="165" t="e">
        <f t="shared" si="32"/>
        <v>#DIV/0!</v>
      </c>
      <c r="J104" s="165" t="e">
        <f t="shared" si="32"/>
        <v>#DIV/0!</v>
      </c>
      <c r="K104" s="165" t="e">
        <f t="shared" si="32"/>
        <v>#DIV/0!</v>
      </c>
      <c r="L104" s="165" t="e">
        <f t="shared" si="32"/>
        <v>#DIV/0!</v>
      </c>
      <c r="M104" s="165" t="e">
        <f t="shared" si="32"/>
        <v>#DIV/0!</v>
      </c>
      <c r="N104" s="165" t="e">
        <f t="shared" si="32"/>
        <v>#DIV/0!</v>
      </c>
      <c r="O104" s="165" t="e">
        <f t="shared" si="32"/>
        <v>#VALUE!</v>
      </c>
    </row>
    <row r="105" spans="1:15" ht="14.25" customHeight="1">
      <c r="G105" s="254" t="s">
        <v>164</v>
      </c>
      <c r="H105" s="210"/>
      <c r="I105" s="210"/>
      <c r="J105" s="210"/>
    </row>
    <row r="106" spans="1:15" ht="14.25" customHeight="1">
      <c r="G106" s="210"/>
      <c r="H106" s="210"/>
      <c r="I106" s="210"/>
      <c r="J106" s="210"/>
    </row>
    <row r="107" spans="1:15" ht="14.25" customHeight="1">
      <c r="G107" s="255"/>
      <c r="H107" s="255"/>
      <c r="I107" s="255"/>
      <c r="J107" s="255"/>
    </row>
    <row r="108" spans="1:15" ht="14.25" customHeight="1">
      <c r="C108" s="142" t="s">
        <v>52</v>
      </c>
      <c r="D108" s="142" t="s">
        <v>53</v>
      </c>
      <c r="E108" s="142" t="s">
        <v>54</v>
      </c>
      <c r="F108" s="142" t="s">
        <v>55</v>
      </c>
      <c r="G108" s="142" t="s">
        <v>56</v>
      </c>
      <c r="H108" s="142" t="s">
        <v>57</v>
      </c>
      <c r="I108" s="142" t="s">
        <v>58</v>
      </c>
      <c r="J108" s="142" t="s">
        <v>59</v>
      </c>
      <c r="K108" s="142" t="s">
        <v>60</v>
      </c>
      <c r="L108" s="142" t="s">
        <v>61</v>
      </c>
      <c r="M108" s="142" t="s">
        <v>62</v>
      </c>
      <c r="N108" s="142" t="s">
        <v>63</v>
      </c>
      <c r="O108" s="136" t="s">
        <v>153</v>
      </c>
    </row>
    <row r="109" spans="1:15" ht="14.25" customHeight="1">
      <c r="A109" s="143" t="s">
        <v>154</v>
      </c>
      <c r="B109" s="265" t="s">
        <v>45</v>
      </c>
      <c r="C109" s="266"/>
      <c r="D109" s="266"/>
      <c r="E109" s="266"/>
      <c r="F109" s="266"/>
      <c r="G109" s="266"/>
      <c r="H109" s="266"/>
      <c r="I109" s="266"/>
      <c r="J109" s="266"/>
      <c r="K109" s="266"/>
      <c r="L109" s="266"/>
      <c r="M109" s="266"/>
      <c r="N109" s="266"/>
      <c r="O109" s="269"/>
    </row>
    <row r="110" spans="1:15" ht="14.25" customHeight="1">
      <c r="B110" s="144" t="str">
        <f>المبيعات!B96</f>
        <v>منتج 1</v>
      </c>
      <c r="C110" s="145">
        <f>المبيعات!E96</f>
        <v>0</v>
      </c>
      <c r="D110" s="145">
        <f>المبيعات!F96</f>
        <v>0</v>
      </c>
      <c r="E110" s="145">
        <f>المبيعات!G96</f>
        <v>0</v>
      </c>
      <c r="F110" s="145">
        <f>المبيعات!H96</f>
        <v>0</v>
      </c>
      <c r="G110" s="145">
        <f>المبيعات!I96</f>
        <v>0</v>
      </c>
      <c r="H110" s="145">
        <f>المبيعات!J96</f>
        <v>0</v>
      </c>
      <c r="I110" s="145">
        <f>المبيعات!K96</f>
        <v>0</v>
      </c>
      <c r="J110" s="145">
        <f>المبيعات!L96</f>
        <v>0</v>
      </c>
      <c r="K110" s="145">
        <f>المبيعات!M96</f>
        <v>0</v>
      </c>
      <c r="L110" s="145">
        <f>المبيعات!N96</f>
        <v>0</v>
      </c>
      <c r="M110" s="145">
        <f>المبيعات!O96</f>
        <v>0</v>
      </c>
      <c r="N110" s="145">
        <f>المبيعات!P96</f>
        <v>0</v>
      </c>
      <c r="O110" s="146">
        <f t="shared" ref="O110:O119" si="33">SUM(C110:N110)</f>
        <v>0</v>
      </c>
    </row>
    <row r="111" spans="1:15" ht="14.25" customHeight="1">
      <c r="B111" s="144" t="str">
        <f>المبيعات!B97</f>
        <v>منتج 2</v>
      </c>
      <c r="C111" s="145">
        <f>المبيعات!E97</f>
        <v>0</v>
      </c>
      <c r="D111" s="145">
        <f>المبيعات!F97</f>
        <v>0</v>
      </c>
      <c r="E111" s="145">
        <f>المبيعات!G97</f>
        <v>0</v>
      </c>
      <c r="F111" s="145">
        <f>المبيعات!H97</f>
        <v>0</v>
      </c>
      <c r="G111" s="145">
        <f>المبيعات!I97</f>
        <v>0</v>
      </c>
      <c r="H111" s="145">
        <f>المبيعات!J97</f>
        <v>0</v>
      </c>
      <c r="I111" s="145">
        <f>المبيعات!K97</f>
        <v>0</v>
      </c>
      <c r="J111" s="145">
        <f>المبيعات!L97</f>
        <v>0</v>
      </c>
      <c r="K111" s="145">
        <f>المبيعات!M97</f>
        <v>0</v>
      </c>
      <c r="L111" s="145">
        <f>المبيعات!N97</f>
        <v>0</v>
      </c>
      <c r="M111" s="145">
        <f>المبيعات!O97</f>
        <v>0</v>
      </c>
      <c r="N111" s="145">
        <f>المبيعات!P97</f>
        <v>0</v>
      </c>
      <c r="O111" s="146">
        <f t="shared" si="33"/>
        <v>0</v>
      </c>
    </row>
    <row r="112" spans="1:15" ht="14.25" customHeight="1">
      <c r="B112" s="144" t="str">
        <f>المبيعات!B98</f>
        <v>منتج 3</v>
      </c>
      <c r="C112" s="145">
        <f>المبيعات!E98</f>
        <v>0</v>
      </c>
      <c r="D112" s="145">
        <f>المبيعات!F98</f>
        <v>0</v>
      </c>
      <c r="E112" s="145">
        <f>المبيعات!G98</f>
        <v>0</v>
      </c>
      <c r="F112" s="145">
        <f>المبيعات!H98</f>
        <v>0</v>
      </c>
      <c r="G112" s="145">
        <f>المبيعات!I98</f>
        <v>0</v>
      </c>
      <c r="H112" s="145">
        <f>المبيعات!J98</f>
        <v>0</v>
      </c>
      <c r="I112" s="145">
        <f>المبيعات!K98</f>
        <v>0</v>
      </c>
      <c r="J112" s="145">
        <f>المبيعات!L98</f>
        <v>0</v>
      </c>
      <c r="K112" s="145">
        <f>المبيعات!M98</f>
        <v>0</v>
      </c>
      <c r="L112" s="145">
        <f>المبيعات!N98</f>
        <v>0</v>
      </c>
      <c r="M112" s="145">
        <f>المبيعات!O98</f>
        <v>0</v>
      </c>
      <c r="N112" s="145">
        <f>المبيعات!P98</f>
        <v>0</v>
      </c>
      <c r="O112" s="146">
        <f t="shared" si="33"/>
        <v>0</v>
      </c>
    </row>
    <row r="113" spans="1:15" ht="14.25" customHeight="1">
      <c r="B113" s="144" t="str">
        <f>المبيعات!B99</f>
        <v>منتج 4</v>
      </c>
      <c r="C113" s="145">
        <f>المبيعات!E99</f>
        <v>0</v>
      </c>
      <c r="D113" s="145">
        <f>المبيعات!F99</f>
        <v>0</v>
      </c>
      <c r="E113" s="145">
        <f>المبيعات!G99</f>
        <v>0</v>
      </c>
      <c r="F113" s="145">
        <f>المبيعات!H99</f>
        <v>0</v>
      </c>
      <c r="G113" s="145">
        <f>المبيعات!I99</f>
        <v>0</v>
      </c>
      <c r="H113" s="145">
        <f>المبيعات!J99</f>
        <v>0</v>
      </c>
      <c r="I113" s="145">
        <f>المبيعات!K99</f>
        <v>0</v>
      </c>
      <c r="J113" s="145">
        <f>المبيعات!L99</f>
        <v>0</v>
      </c>
      <c r="K113" s="145">
        <f>المبيعات!M99</f>
        <v>0</v>
      </c>
      <c r="L113" s="145">
        <f>المبيعات!N99</f>
        <v>0</v>
      </c>
      <c r="M113" s="145">
        <f>المبيعات!O99</f>
        <v>0</v>
      </c>
      <c r="N113" s="145">
        <f>المبيعات!P99</f>
        <v>0</v>
      </c>
      <c r="O113" s="146">
        <f t="shared" si="33"/>
        <v>0</v>
      </c>
    </row>
    <row r="114" spans="1:15" ht="14.25" customHeight="1">
      <c r="B114" s="144" t="str">
        <f>المبيعات!B100</f>
        <v>منتج 5</v>
      </c>
      <c r="C114" s="145">
        <f>المبيعات!E100</f>
        <v>0</v>
      </c>
      <c r="D114" s="145">
        <f>المبيعات!F100</f>
        <v>0</v>
      </c>
      <c r="E114" s="145">
        <f>المبيعات!G100</f>
        <v>0</v>
      </c>
      <c r="F114" s="145">
        <f>المبيعات!H100</f>
        <v>0</v>
      </c>
      <c r="G114" s="145">
        <f>المبيعات!I100</f>
        <v>0</v>
      </c>
      <c r="H114" s="145">
        <f>المبيعات!J100</f>
        <v>0</v>
      </c>
      <c r="I114" s="145">
        <f>المبيعات!K100</f>
        <v>0</v>
      </c>
      <c r="J114" s="145">
        <f>المبيعات!L100</f>
        <v>0</v>
      </c>
      <c r="K114" s="145">
        <f>المبيعات!M100</f>
        <v>0</v>
      </c>
      <c r="L114" s="145">
        <f>المبيعات!N100</f>
        <v>0</v>
      </c>
      <c r="M114" s="145">
        <f>المبيعات!O100</f>
        <v>0</v>
      </c>
      <c r="N114" s="145">
        <f>المبيعات!P100</f>
        <v>0</v>
      </c>
      <c r="O114" s="146">
        <f t="shared" si="33"/>
        <v>0</v>
      </c>
    </row>
    <row r="115" spans="1:15" ht="14.25" customHeight="1">
      <c r="B115" s="144" t="str">
        <f>المبيعات!B101</f>
        <v>منتج 6</v>
      </c>
      <c r="C115" s="145">
        <f>المبيعات!E101</f>
        <v>0</v>
      </c>
      <c r="D115" s="145">
        <f>المبيعات!F101</f>
        <v>0</v>
      </c>
      <c r="E115" s="145">
        <f>المبيعات!G101</f>
        <v>0</v>
      </c>
      <c r="F115" s="145">
        <f>المبيعات!H101</f>
        <v>0</v>
      </c>
      <c r="G115" s="145">
        <f>المبيعات!I101</f>
        <v>0</v>
      </c>
      <c r="H115" s="145">
        <f>المبيعات!J101</f>
        <v>0</v>
      </c>
      <c r="I115" s="145">
        <f>المبيعات!K101</f>
        <v>0</v>
      </c>
      <c r="J115" s="145">
        <f>المبيعات!L101</f>
        <v>0</v>
      </c>
      <c r="K115" s="145">
        <f>المبيعات!M101</f>
        <v>0</v>
      </c>
      <c r="L115" s="145">
        <f>المبيعات!N101</f>
        <v>0</v>
      </c>
      <c r="M115" s="145">
        <f>المبيعات!O101</f>
        <v>0</v>
      </c>
      <c r="N115" s="145">
        <f>المبيعات!P101</f>
        <v>0</v>
      </c>
      <c r="O115" s="146">
        <f t="shared" si="33"/>
        <v>0</v>
      </c>
    </row>
    <row r="116" spans="1:15" ht="14.25" customHeight="1">
      <c r="B116" s="144" t="str">
        <f>المبيعات!B102</f>
        <v>منتج7</v>
      </c>
      <c r="C116" s="145">
        <f>المبيعات!E102</f>
        <v>0</v>
      </c>
      <c r="D116" s="145">
        <f>المبيعات!F102</f>
        <v>0</v>
      </c>
      <c r="E116" s="145">
        <f>المبيعات!G102</f>
        <v>0</v>
      </c>
      <c r="F116" s="145">
        <f>المبيعات!H102</f>
        <v>0</v>
      </c>
      <c r="G116" s="145">
        <f>المبيعات!I102</f>
        <v>0</v>
      </c>
      <c r="H116" s="145">
        <f>المبيعات!J102</f>
        <v>0</v>
      </c>
      <c r="I116" s="145">
        <f>المبيعات!K102</f>
        <v>0</v>
      </c>
      <c r="J116" s="145">
        <f>المبيعات!L102</f>
        <v>0</v>
      </c>
      <c r="K116" s="145">
        <f>المبيعات!M102</f>
        <v>0</v>
      </c>
      <c r="L116" s="145">
        <f>المبيعات!N102</f>
        <v>0</v>
      </c>
      <c r="M116" s="145">
        <f>المبيعات!O102</f>
        <v>0</v>
      </c>
      <c r="N116" s="145">
        <f>المبيعات!P102</f>
        <v>0</v>
      </c>
      <c r="O116" s="146">
        <f t="shared" si="33"/>
        <v>0</v>
      </c>
    </row>
    <row r="117" spans="1:15" ht="14.25" customHeight="1">
      <c r="B117" s="144" t="str">
        <f>المبيعات!B103</f>
        <v>منتج 8</v>
      </c>
      <c r="C117" s="145">
        <f>المبيعات!E103</f>
        <v>0</v>
      </c>
      <c r="D117" s="145">
        <f>المبيعات!F103</f>
        <v>0</v>
      </c>
      <c r="E117" s="145">
        <f>المبيعات!G103</f>
        <v>0</v>
      </c>
      <c r="F117" s="145">
        <f>المبيعات!H103</f>
        <v>0</v>
      </c>
      <c r="G117" s="145">
        <f>المبيعات!I103</f>
        <v>0</v>
      </c>
      <c r="H117" s="145">
        <f>المبيعات!J103</f>
        <v>0</v>
      </c>
      <c r="I117" s="145">
        <f>المبيعات!K103</f>
        <v>0</v>
      </c>
      <c r="J117" s="145">
        <f>المبيعات!L103</f>
        <v>0</v>
      </c>
      <c r="K117" s="145">
        <f>المبيعات!M103</f>
        <v>0</v>
      </c>
      <c r="L117" s="145">
        <f>المبيعات!N103</f>
        <v>0</v>
      </c>
      <c r="M117" s="145">
        <f>المبيعات!O103</f>
        <v>0</v>
      </c>
      <c r="N117" s="145">
        <f>المبيعات!P103</f>
        <v>0</v>
      </c>
      <c r="O117" s="146">
        <f t="shared" si="33"/>
        <v>0</v>
      </c>
    </row>
    <row r="118" spans="1:15" ht="14.25" customHeight="1">
      <c r="B118" s="144" t="str">
        <f>المبيعات!B104</f>
        <v>منتج 9</v>
      </c>
      <c r="C118" s="145">
        <f>المبيعات!E104</f>
        <v>0</v>
      </c>
      <c r="D118" s="145">
        <f>المبيعات!F104</f>
        <v>0</v>
      </c>
      <c r="E118" s="145">
        <f>المبيعات!G104</f>
        <v>0</v>
      </c>
      <c r="F118" s="145">
        <f>المبيعات!H104</f>
        <v>0</v>
      </c>
      <c r="G118" s="145">
        <f>المبيعات!I104</f>
        <v>0</v>
      </c>
      <c r="H118" s="145">
        <f>المبيعات!J104</f>
        <v>0</v>
      </c>
      <c r="I118" s="145">
        <f>المبيعات!K104</f>
        <v>0</v>
      </c>
      <c r="J118" s="145">
        <f>المبيعات!L104</f>
        <v>0</v>
      </c>
      <c r="K118" s="145">
        <f>المبيعات!M104</f>
        <v>0</v>
      </c>
      <c r="L118" s="145">
        <f>المبيعات!N104</f>
        <v>0</v>
      </c>
      <c r="M118" s="145">
        <f>المبيعات!O104</f>
        <v>0</v>
      </c>
      <c r="N118" s="145">
        <f>المبيعات!P104</f>
        <v>0</v>
      </c>
      <c r="O118" s="146">
        <f t="shared" si="33"/>
        <v>0</v>
      </c>
    </row>
    <row r="119" spans="1:15" ht="14.25" customHeight="1">
      <c r="B119" s="144" t="str">
        <f>المبيعات!B105</f>
        <v xml:space="preserve">منتج 10  </v>
      </c>
      <c r="C119" s="145">
        <f>المبيعات!E105</f>
        <v>0</v>
      </c>
      <c r="D119" s="145">
        <f>المبيعات!F105</f>
        <v>0</v>
      </c>
      <c r="E119" s="145">
        <f>المبيعات!G105</f>
        <v>0</v>
      </c>
      <c r="F119" s="145">
        <f>المبيعات!H105</f>
        <v>0</v>
      </c>
      <c r="G119" s="145">
        <f>المبيعات!I105</f>
        <v>0</v>
      </c>
      <c r="H119" s="145">
        <f>المبيعات!J105</f>
        <v>0</v>
      </c>
      <c r="I119" s="145">
        <f>المبيعات!K105</f>
        <v>0</v>
      </c>
      <c r="J119" s="145">
        <f>المبيعات!L105</f>
        <v>0</v>
      </c>
      <c r="K119" s="145">
        <f>المبيعات!M105</f>
        <v>0</v>
      </c>
      <c r="L119" s="145">
        <f>المبيعات!N105</f>
        <v>0</v>
      </c>
      <c r="M119" s="145">
        <f>المبيعات!O105</f>
        <v>0</v>
      </c>
      <c r="N119" s="145">
        <f>المبيعات!P105</f>
        <v>0</v>
      </c>
      <c r="O119" s="146">
        <f t="shared" si="33"/>
        <v>0</v>
      </c>
    </row>
    <row r="120" spans="1:15" ht="14.25" customHeight="1">
      <c r="A120" s="131"/>
      <c r="B120" s="147" t="s">
        <v>79</v>
      </c>
      <c r="C120" s="150">
        <f t="shared" ref="C120:O120" si="34">SUM(C110:C119)</f>
        <v>0</v>
      </c>
      <c r="D120" s="150">
        <f t="shared" si="34"/>
        <v>0</v>
      </c>
      <c r="E120" s="150">
        <f t="shared" si="34"/>
        <v>0</v>
      </c>
      <c r="F120" s="150">
        <f t="shared" si="34"/>
        <v>0</v>
      </c>
      <c r="G120" s="150">
        <f t="shared" si="34"/>
        <v>0</v>
      </c>
      <c r="H120" s="150">
        <f t="shared" si="34"/>
        <v>0</v>
      </c>
      <c r="I120" s="150">
        <f t="shared" si="34"/>
        <v>0</v>
      </c>
      <c r="J120" s="150">
        <f t="shared" si="34"/>
        <v>0</v>
      </c>
      <c r="K120" s="150">
        <f t="shared" si="34"/>
        <v>0</v>
      </c>
      <c r="L120" s="150">
        <f t="shared" si="34"/>
        <v>0</v>
      </c>
      <c r="M120" s="150">
        <f t="shared" si="34"/>
        <v>0</v>
      </c>
      <c r="N120" s="150">
        <f t="shared" si="34"/>
        <v>0</v>
      </c>
      <c r="O120" s="151">
        <f t="shared" si="34"/>
        <v>0</v>
      </c>
    </row>
    <row r="121" spans="1:15" ht="14.25" hidden="1" customHeight="1">
      <c r="A121" s="131"/>
      <c r="B121" s="149" t="s">
        <v>155</v>
      </c>
      <c r="C121" s="150">
        <f>C120*'معلومات اضافية'!R10</f>
        <v>0</v>
      </c>
      <c r="D121" s="150">
        <f>D120*'معلومات اضافية'!R10</f>
        <v>0</v>
      </c>
      <c r="E121" s="150">
        <f>E120*'معلومات اضافية'!R10</f>
        <v>0</v>
      </c>
      <c r="F121" s="150">
        <f>F120*'معلومات اضافية'!R10</f>
        <v>0</v>
      </c>
      <c r="G121" s="150">
        <f>G120*'معلومات اضافية'!R10</f>
        <v>0</v>
      </c>
      <c r="H121" s="150">
        <f>H120*'معلومات اضافية'!R10</f>
        <v>0</v>
      </c>
      <c r="I121" s="150">
        <f>I120*'معلومات اضافية'!R10</f>
        <v>0</v>
      </c>
      <c r="J121" s="150">
        <f>J120*'معلومات اضافية'!R10</f>
        <v>0</v>
      </c>
      <c r="K121" s="150">
        <f>K120*'معلومات اضافية'!R10</f>
        <v>0</v>
      </c>
      <c r="L121" s="150">
        <f>L120*'معلومات اضافية'!R10</f>
        <v>0</v>
      </c>
      <c r="M121" s="150">
        <f>M120*'معلومات اضافية'!R10</f>
        <v>0</v>
      </c>
      <c r="N121" s="150">
        <f>N120*'معلومات اضافية'!R10</f>
        <v>0</v>
      </c>
      <c r="O121" s="151"/>
    </row>
    <row r="122" spans="1:15" ht="14.25" customHeight="1">
      <c r="B122" s="147" t="s">
        <v>46</v>
      </c>
      <c r="C122" s="148">
        <f>المبيعات!E107</f>
        <v>0</v>
      </c>
      <c r="D122" s="148">
        <f>المبيعات!F107</f>
        <v>0</v>
      </c>
      <c r="E122" s="148">
        <f>المبيعات!G107</f>
        <v>0</v>
      </c>
      <c r="F122" s="148">
        <f>المبيعات!H107</f>
        <v>0</v>
      </c>
      <c r="G122" s="148">
        <f>المبيعات!I107</f>
        <v>0</v>
      </c>
      <c r="H122" s="148">
        <f>المبيعات!J107</f>
        <v>0</v>
      </c>
      <c r="I122" s="148">
        <f>المبيعات!K107</f>
        <v>0</v>
      </c>
      <c r="J122" s="148">
        <f>المبيعات!L107</f>
        <v>0</v>
      </c>
      <c r="K122" s="148">
        <f>المبيعات!M107</f>
        <v>0</v>
      </c>
      <c r="L122" s="148">
        <f>المبيعات!N107</f>
        <v>0</v>
      </c>
      <c r="M122" s="148">
        <f>المبيعات!O107</f>
        <v>0</v>
      </c>
      <c r="N122" s="148">
        <f>المبيعات!P107</f>
        <v>0</v>
      </c>
      <c r="O122" s="146">
        <f t="shared" ref="O122:O123" si="35">SUM(C122:N122)</f>
        <v>0</v>
      </c>
    </row>
    <row r="123" spans="1:15" ht="14.25" customHeight="1">
      <c r="B123" s="152" t="s">
        <v>73</v>
      </c>
      <c r="C123" s="153">
        <f t="shared" ref="C123:N123" si="36">(C120-C122)</f>
        <v>0</v>
      </c>
      <c r="D123" s="153">
        <f t="shared" si="36"/>
        <v>0</v>
      </c>
      <c r="E123" s="153">
        <f t="shared" si="36"/>
        <v>0</v>
      </c>
      <c r="F123" s="153">
        <f t="shared" si="36"/>
        <v>0</v>
      </c>
      <c r="G123" s="153">
        <f t="shared" si="36"/>
        <v>0</v>
      </c>
      <c r="H123" s="153">
        <f t="shared" si="36"/>
        <v>0</v>
      </c>
      <c r="I123" s="153">
        <f t="shared" si="36"/>
        <v>0</v>
      </c>
      <c r="J123" s="153">
        <f t="shared" si="36"/>
        <v>0</v>
      </c>
      <c r="K123" s="153">
        <f t="shared" si="36"/>
        <v>0</v>
      </c>
      <c r="L123" s="153">
        <f t="shared" si="36"/>
        <v>0</v>
      </c>
      <c r="M123" s="153">
        <f t="shared" si="36"/>
        <v>0</v>
      </c>
      <c r="N123" s="153">
        <f t="shared" si="36"/>
        <v>0</v>
      </c>
      <c r="O123" s="146">
        <f t="shared" si="35"/>
        <v>0</v>
      </c>
    </row>
    <row r="124" spans="1:15" ht="14.25" customHeight="1">
      <c r="B124" s="154" t="s">
        <v>165</v>
      </c>
      <c r="C124" s="155" t="e">
        <f t="shared" ref="C124:O124" si="37">(C123/C120)</f>
        <v>#DIV/0!</v>
      </c>
      <c r="D124" s="155" t="e">
        <f t="shared" si="37"/>
        <v>#DIV/0!</v>
      </c>
      <c r="E124" s="155" t="e">
        <f t="shared" si="37"/>
        <v>#DIV/0!</v>
      </c>
      <c r="F124" s="155" t="e">
        <f t="shared" si="37"/>
        <v>#DIV/0!</v>
      </c>
      <c r="G124" s="155" t="e">
        <f t="shared" si="37"/>
        <v>#DIV/0!</v>
      </c>
      <c r="H124" s="155" t="e">
        <f t="shared" si="37"/>
        <v>#DIV/0!</v>
      </c>
      <c r="I124" s="155" t="e">
        <f t="shared" si="37"/>
        <v>#DIV/0!</v>
      </c>
      <c r="J124" s="155" t="e">
        <f t="shared" si="37"/>
        <v>#DIV/0!</v>
      </c>
      <c r="K124" s="155" t="e">
        <f t="shared" si="37"/>
        <v>#DIV/0!</v>
      </c>
      <c r="L124" s="155" t="e">
        <f t="shared" si="37"/>
        <v>#DIV/0!</v>
      </c>
      <c r="M124" s="155" t="e">
        <f t="shared" si="37"/>
        <v>#DIV/0!</v>
      </c>
      <c r="N124" s="155" t="e">
        <f t="shared" si="37"/>
        <v>#DIV/0!</v>
      </c>
      <c r="O124" s="156" t="e">
        <f t="shared" si="37"/>
        <v>#DIV/0!</v>
      </c>
    </row>
    <row r="125" spans="1:15" ht="14.25" customHeight="1">
      <c r="A125" s="143" t="s">
        <v>154</v>
      </c>
      <c r="B125" s="170" t="s">
        <v>146</v>
      </c>
      <c r="C125" s="171"/>
      <c r="D125" s="171"/>
      <c r="E125" s="171"/>
      <c r="F125" s="171"/>
      <c r="G125" s="171"/>
      <c r="H125" s="171"/>
      <c r="I125" s="171"/>
      <c r="J125" s="171"/>
      <c r="K125" s="171"/>
      <c r="L125" s="171"/>
      <c r="M125" s="171"/>
      <c r="N125" s="171"/>
      <c r="O125" s="172"/>
    </row>
    <row r="126" spans="1:15" ht="14.25" customHeight="1">
      <c r="B126" s="166" t="s">
        <v>95</v>
      </c>
      <c r="C126" s="145">
        <f>الرواتب!E84</f>
        <v>0</v>
      </c>
      <c r="D126" s="145">
        <f>الرواتب!F84</f>
        <v>0</v>
      </c>
      <c r="E126" s="145">
        <f>الرواتب!G84</f>
        <v>0</v>
      </c>
      <c r="F126" s="145">
        <f>الرواتب!H84</f>
        <v>0</v>
      </c>
      <c r="G126" s="145">
        <f>الرواتب!I84</f>
        <v>0</v>
      </c>
      <c r="H126" s="145">
        <f>الرواتب!J84</f>
        <v>0</v>
      </c>
      <c r="I126" s="145">
        <f>الرواتب!K84</f>
        <v>0</v>
      </c>
      <c r="J126" s="145">
        <f>الرواتب!L84</f>
        <v>0</v>
      </c>
      <c r="K126" s="145">
        <f>الرواتب!M84</f>
        <v>0</v>
      </c>
      <c r="L126" s="145">
        <f>الرواتب!N84</f>
        <v>0</v>
      </c>
      <c r="M126" s="145">
        <f>الرواتب!O84</f>
        <v>0</v>
      </c>
      <c r="N126" s="145">
        <f>الرواتب!P84</f>
        <v>0</v>
      </c>
      <c r="O126" s="146">
        <f t="shared" ref="O126:O134" si="38">SUM(C126:N126)</f>
        <v>0</v>
      </c>
    </row>
    <row r="127" spans="1:15" ht="14.25" customHeight="1">
      <c r="B127" s="161">
        <f>المصروفات!B43</f>
        <v>0</v>
      </c>
      <c r="C127" s="145">
        <f>المصروفات!C43</f>
        <v>0</v>
      </c>
      <c r="D127" s="145">
        <f>المصروفات!D43</f>
        <v>0</v>
      </c>
      <c r="E127" s="145">
        <f>المصروفات!E43</f>
        <v>0</v>
      </c>
      <c r="F127" s="145">
        <f>المصروفات!F43</f>
        <v>0</v>
      </c>
      <c r="G127" s="145">
        <f>المصروفات!G43</f>
        <v>0</v>
      </c>
      <c r="H127" s="145">
        <f>المصروفات!H43</f>
        <v>0</v>
      </c>
      <c r="I127" s="145">
        <f>المصروفات!I43</f>
        <v>0</v>
      </c>
      <c r="J127" s="145">
        <f>المصروفات!J43</f>
        <v>0</v>
      </c>
      <c r="K127" s="145">
        <f>المصروفات!K43</f>
        <v>0</v>
      </c>
      <c r="L127" s="145">
        <f>المصروفات!L43</f>
        <v>0</v>
      </c>
      <c r="M127" s="145">
        <f>المصروفات!M43</f>
        <v>0</v>
      </c>
      <c r="N127" s="145">
        <f>المصروفات!N43</f>
        <v>0</v>
      </c>
      <c r="O127" s="146">
        <f t="shared" si="38"/>
        <v>0</v>
      </c>
    </row>
    <row r="128" spans="1:15" ht="14.25" customHeight="1">
      <c r="B128" s="161">
        <f>المصروفات!B44</f>
        <v>0</v>
      </c>
      <c r="C128" s="145">
        <f>المصروفات!C44</f>
        <v>0</v>
      </c>
      <c r="D128" s="145">
        <f>المصروفات!D44</f>
        <v>0</v>
      </c>
      <c r="E128" s="145">
        <f>المصروفات!E44</f>
        <v>0</v>
      </c>
      <c r="F128" s="145">
        <f>المصروفات!F44</f>
        <v>0</v>
      </c>
      <c r="G128" s="145">
        <f>المصروفات!G44</f>
        <v>0</v>
      </c>
      <c r="H128" s="145">
        <f>المصروفات!H44</f>
        <v>0</v>
      </c>
      <c r="I128" s="145">
        <f>المصروفات!I44</f>
        <v>0</v>
      </c>
      <c r="J128" s="145">
        <f>المصروفات!J44</f>
        <v>0</v>
      </c>
      <c r="K128" s="145">
        <f>المصروفات!K44</f>
        <v>0</v>
      </c>
      <c r="L128" s="145">
        <f>المصروفات!L44</f>
        <v>0</v>
      </c>
      <c r="M128" s="145">
        <f>المصروفات!M44</f>
        <v>0</v>
      </c>
      <c r="N128" s="145">
        <f>المصروفات!N44</f>
        <v>0</v>
      </c>
      <c r="O128" s="146">
        <f t="shared" si="38"/>
        <v>0</v>
      </c>
    </row>
    <row r="129" spans="1:15" ht="14.25" customHeight="1">
      <c r="B129" s="161">
        <f>المصروفات!B45</f>
        <v>0</v>
      </c>
      <c r="C129" s="145">
        <f>المصروفات!C45</f>
        <v>0</v>
      </c>
      <c r="D129" s="145">
        <f>المصروفات!D45</f>
        <v>0</v>
      </c>
      <c r="E129" s="145">
        <f>المصروفات!E45</f>
        <v>0</v>
      </c>
      <c r="F129" s="145">
        <f>المصروفات!F45</f>
        <v>0</v>
      </c>
      <c r="G129" s="145">
        <f>المصروفات!G45</f>
        <v>0</v>
      </c>
      <c r="H129" s="145">
        <f>المصروفات!H45</f>
        <v>0</v>
      </c>
      <c r="I129" s="145">
        <f>المصروفات!I45</f>
        <v>0</v>
      </c>
      <c r="J129" s="145">
        <f>المصروفات!J45</f>
        <v>0</v>
      </c>
      <c r="K129" s="145">
        <f>المصروفات!K45</f>
        <v>0</v>
      </c>
      <c r="L129" s="145">
        <f>المصروفات!L45</f>
        <v>0</v>
      </c>
      <c r="M129" s="145">
        <f>المصروفات!M45</f>
        <v>0</v>
      </c>
      <c r="N129" s="145">
        <f>المصروفات!N45</f>
        <v>0</v>
      </c>
      <c r="O129" s="146">
        <f t="shared" si="38"/>
        <v>0</v>
      </c>
    </row>
    <row r="130" spans="1:15" ht="14.25" customHeight="1">
      <c r="B130" s="161">
        <f>المصروفات!B46</f>
        <v>0</v>
      </c>
      <c r="C130" s="145">
        <f>المصروفات!C46</f>
        <v>0</v>
      </c>
      <c r="D130" s="145">
        <f>المصروفات!D46</f>
        <v>0</v>
      </c>
      <c r="E130" s="145">
        <f>المصروفات!E46</f>
        <v>0</v>
      </c>
      <c r="F130" s="145">
        <f>المصروفات!F46</f>
        <v>0</v>
      </c>
      <c r="G130" s="145">
        <f>المصروفات!G46</f>
        <v>0</v>
      </c>
      <c r="H130" s="145">
        <f>المصروفات!H46</f>
        <v>0</v>
      </c>
      <c r="I130" s="145">
        <f>المصروفات!I46</f>
        <v>0</v>
      </c>
      <c r="J130" s="145">
        <f>المصروفات!J46</f>
        <v>0</v>
      </c>
      <c r="K130" s="145">
        <f>المصروفات!K46</f>
        <v>0</v>
      </c>
      <c r="L130" s="145">
        <f>المصروفات!L46</f>
        <v>0</v>
      </c>
      <c r="M130" s="145">
        <f>المصروفات!M46</f>
        <v>0</v>
      </c>
      <c r="N130" s="145">
        <f>المصروفات!N46</f>
        <v>0</v>
      </c>
      <c r="O130" s="146">
        <f t="shared" si="38"/>
        <v>0</v>
      </c>
    </row>
    <row r="131" spans="1:15" ht="14.25" customHeight="1">
      <c r="B131" s="161">
        <f>المصروفات!B47</f>
        <v>0</v>
      </c>
      <c r="C131" s="145">
        <f>المصروفات!C47</f>
        <v>0</v>
      </c>
      <c r="D131" s="145">
        <f>المصروفات!D47</f>
        <v>0</v>
      </c>
      <c r="E131" s="145">
        <f>المصروفات!E47</f>
        <v>0</v>
      </c>
      <c r="F131" s="145">
        <f>المصروفات!F47</f>
        <v>0</v>
      </c>
      <c r="G131" s="145">
        <f>المصروفات!G47</f>
        <v>0</v>
      </c>
      <c r="H131" s="145">
        <f>المصروفات!H47</f>
        <v>0</v>
      </c>
      <c r="I131" s="145">
        <f>المصروفات!I47</f>
        <v>0</v>
      </c>
      <c r="J131" s="145">
        <f>المصروفات!J47</f>
        <v>0</v>
      </c>
      <c r="K131" s="145">
        <f>المصروفات!K47</f>
        <v>0</v>
      </c>
      <c r="L131" s="145">
        <f>المصروفات!L47</f>
        <v>0</v>
      </c>
      <c r="M131" s="145">
        <f>المصروفات!M47</f>
        <v>0</v>
      </c>
      <c r="N131" s="145">
        <f>المصروفات!N47</f>
        <v>0</v>
      </c>
      <c r="O131" s="146">
        <f t="shared" si="38"/>
        <v>0</v>
      </c>
    </row>
    <row r="132" spans="1:15" ht="14.25" customHeight="1">
      <c r="B132" s="161">
        <f>المصروفات!B48</f>
        <v>0</v>
      </c>
      <c r="C132" s="145">
        <f>المصروفات!C48</f>
        <v>0</v>
      </c>
      <c r="D132" s="145">
        <f>المصروفات!D48</f>
        <v>0</v>
      </c>
      <c r="E132" s="145">
        <f>المصروفات!E48</f>
        <v>0</v>
      </c>
      <c r="F132" s="145">
        <f>المصروفات!F48</f>
        <v>0</v>
      </c>
      <c r="G132" s="145">
        <f>المصروفات!G48</f>
        <v>0</v>
      </c>
      <c r="H132" s="145">
        <f>المصروفات!H48</f>
        <v>0</v>
      </c>
      <c r="I132" s="145">
        <f>المصروفات!I48</f>
        <v>0</v>
      </c>
      <c r="J132" s="145">
        <f>المصروفات!J48</f>
        <v>0</v>
      </c>
      <c r="K132" s="145">
        <f>المصروفات!K48</f>
        <v>0</v>
      </c>
      <c r="L132" s="145">
        <f>المصروفات!L48</f>
        <v>0</v>
      </c>
      <c r="M132" s="145">
        <f>المصروفات!M48</f>
        <v>0</v>
      </c>
      <c r="N132" s="145">
        <f>المصروفات!N48</f>
        <v>0</v>
      </c>
      <c r="O132" s="146">
        <f t="shared" si="38"/>
        <v>0</v>
      </c>
    </row>
    <row r="133" spans="1:15" ht="14.25" customHeight="1">
      <c r="B133" s="161">
        <f>المصروفات!B49</f>
        <v>0</v>
      </c>
      <c r="C133" s="145">
        <f>المصروفات!C49</f>
        <v>0</v>
      </c>
      <c r="D133" s="145">
        <f>المصروفات!D49</f>
        <v>0</v>
      </c>
      <c r="E133" s="145">
        <f>المصروفات!E49</f>
        <v>0</v>
      </c>
      <c r="F133" s="145">
        <f>المصروفات!F49</f>
        <v>0</v>
      </c>
      <c r="G133" s="145">
        <f>المصروفات!G49</f>
        <v>0</v>
      </c>
      <c r="H133" s="145">
        <f>المصروفات!H49</f>
        <v>0</v>
      </c>
      <c r="I133" s="145">
        <f>المصروفات!I49</f>
        <v>0</v>
      </c>
      <c r="J133" s="145">
        <f>المصروفات!J49</f>
        <v>0</v>
      </c>
      <c r="K133" s="145">
        <f>المصروفات!K49</f>
        <v>0</v>
      </c>
      <c r="L133" s="145">
        <f>المصروفات!L49</f>
        <v>0</v>
      </c>
      <c r="M133" s="145">
        <f>المصروفات!M49</f>
        <v>0</v>
      </c>
      <c r="N133" s="145">
        <f>المصروفات!N49</f>
        <v>0</v>
      </c>
      <c r="O133" s="146">
        <f t="shared" si="38"/>
        <v>0</v>
      </c>
    </row>
    <row r="134" spans="1:15" ht="14.25" customHeight="1">
      <c r="B134" s="168" t="s">
        <v>147</v>
      </c>
      <c r="C134" s="148">
        <f t="shared" ref="C134:N134" si="39">SUM(C126:C133)</f>
        <v>0</v>
      </c>
      <c r="D134" s="148">
        <f t="shared" si="39"/>
        <v>0</v>
      </c>
      <c r="E134" s="148">
        <f t="shared" si="39"/>
        <v>0</v>
      </c>
      <c r="F134" s="148">
        <f t="shared" si="39"/>
        <v>0</v>
      </c>
      <c r="G134" s="148">
        <f t="shared" si="39"/>
        <v>0</v>
      </c>
      <c r="H134" s="148">
        <f t="shared" si="39"/>
        <v>0</v>
      </c>
      <c r="I134" s="148">
        <f t="shared" si="39"/>
        <v>0</v>
      </c>
      <c r="J134" s="148">
        <f t="shared" si="39"/>
        <v>0</v>
      </c>
      <c r="K134" s="148">
        <f t="shared" si="39"/>
        <v>0</v>
      </c>
      <c r="L134" s="148">
        <f t="shared" si="39"/>
        <v>0</v>
      </c>
      <c r="M134" s="148">
        <f t="shared" si="39"/>
        <v>0</v>
      </c>
      <c r="N134" s="148">
        <f t="shared" si="39"/>
        <v>0</v>
      </c>
      <c r="O134" s="146">
        <f t="shared" si="38"/>
        <v>0</v>
      </c>
    </row>
    <row r="135" spans="1:15" ht="14.25" customHeight="1">
      <c r="A135" s="143" t="s">
        <v>154</v>
      </c>
      <c r="B135" s="268" t="s">
        <v>148</v>
      </c>
      <c r="C135" s="223"/>
      <c r="D135" s="223"/>
      <c r="E135" s="223"/>
      <c r="F135" s="223"/>
      <c r="G135" s="223"/>
      <c r="H135" s="223"/>
      <c r="I135" s="223"/>
      <c r="J135" s="223"/>
      <c r="K135" s="223"/>
      <c r="L135" s="223"/>
      <c r="M135" s="223"/>
      <c r="N135" s="223"/>
      <c r="O135" s="224"/>
    </row>
    <row r="136" spans="1:15" ht="14.25" customHeight="1">
      <c r="B136" s="159" t="s">
        <v>7</v>
      </c>
      <c r="C136" s="145">
        <f>' سداد القروض  '!C66</f>
        <v>0</v>
      </c>
      <c r="D136" s="145">
        <f>' سداد القروض  '!D66</f>
        <v>0</v>
      </c>
      <c r="E136" s="145">
        <f>' سداد القروض  '!E66</f>
        <v>0</v>
      </c>
      <c r="F136" s="145">
        <f>' سداد القروض  '!F66</f>
        <v>0</v>
      </c>
      <c r="G136" s="145">
        <f>' سداد القروض  '!G66</f>
        <v>0</v>
      </c>
      <c r="H136" s="145">
        <f>' سداد القروض  '!H66</f>
        <v>0</v>
      </c>
      <c r="I136" s="145">
        <f>' سداد القروض  '!I66</f>
        <v>0</v>
      </c>
      <c r="J136" s="145">
        <f>' سداد القروض  '!J66</f>
        <v>0</v>
      </c>
      <c r="K136" s="145">
        <f>' سداد القروض  '!K66</f>
        <v>0</v>
      </c>
      <c r="L136" s="145">
        <f>' سداد القروض  '!L66</f>
        <v>0</v>
      </c>
      <c r="M136" s="145">
        <f>' سداد القروض  '!M66</f>
        <v>0</v>
      </c>
      <c r="N136" s="145">
        <f>' سداد القروض  '!N66</f>
        <v>0</v>
      </c>
      <c r="O136" s="146">
        <f t="shared" ref="O136:O140" si="40">SUM(C136:N136)</f>
        <v>0</v>
      </c>
    </row>
    <row r="137" spans="1:15" ht="14.25" customHeight="1">
      <c r="B137" s="159" t="s">
        <v>156</v>
      </c>
      <c r="C137" s="145">
        <f>' سداد القروض  '!C22</f>
        <v>0</v>
      </c>
      <c r="D137" s="145">
        <f>' سداد القروض  '!D22</f>
        <v>0</v>
      </c>
      <c r="E137" s="145">
        <f>' سداد القروض  '!E22</f>
        <v>0</v>
      </c>
      <c r="F137" s="145">
        <f>' سداد القروض  '!F22</f>
        <v>0</v>
      </c>
      <c r="G137" s="145">
        <f>' سداد القروض  '!G22</f>
        <v>0</v>
      </c>
      <c r="H137" s="145">
        <f>' سداد القروض  '!H22</f>
        <v>0</v>
      </c>
      <c r="I137" s="145">
        <f>' سداد القروض  '!I22</f>
        <v>0</v>
      </c>
      <c r="J137" s="145">
        <f>' سداد القروض  '!J22</f>
        <v>0</v>
      </c>
      <c r="K137" s="145">
        <f>' سداد القروض  '!K22</f>
        <v>0</v>
      </c>
      <c r="L137" s="145">
        <f>' سداد القروض  '!L22</f>
        <v>0</v>
      </c>
      <c r="M137" s="145">
        <f>' سداد القروض  '!M22</f>
        <v>0</v>
      </c>
      <c r="N137" s="145">
        <f>' سداد القروض  '!N22</f>
        <v>0</v>
      </c>
      <c r="O137" s="146">
        <f t="shared" si="40"/>
        <v>0</v>
      </c>
    </row>
    <row r="138" spans="1:15" ht="14.25" customHeight="1">
      <c r="B138" s="159" t="s">
        <v>157</v>
      </c>
      <c r="C138" s="145">
        <f>' سداد القروض  '!C42</f>
        <v>0</v>
      </c>
      <c r="D138" s="145">
        <f>' سداد القروض  '!D42</f>
        <v>0</v>
      </c>
      <c r="E138" s="145">
        <f>' سداد القروض  '!E42</f>
        <v>0</v>
      </c>
      <c r="F138" s="145">
        <f>' سداد القروض  '!F42</f>
        <v>0</v>
      </c>
      <c r="G138" s="145">
        <f>' سداد القروض  '!G42</f>
        <v>0</v>
      </c>
      <c r="H138" s="145">
        <f>' سداد القروض  '!H42</f>
        <v>0</v>
      </c>
      <c r="I138" s="145">
        <f>' سداد القروض  '!I42</f>
        <v>0</v>
      </c>
      <c r="J138" s="145">
        <f>' سداد القروض  '!J42</f>
        <v>0</v>
      </c>
      <c r="K138" s="145">
        <f>' سداد القروض  '!K42</f>
        <v>0</v>
      </c>
      <c r="L138" s="145">
        <f>' سداد القروض  '!L42</f>
        <v>0</v>
      </c>
      <c r="M138" s="145">
        <f>' سداد القروض  '!M42</f>
        <v>0</v>
      </c>
      <c r="N138" s="145">
        <f>' سداد القروض  '!N42</f>
        <v>0</v>
      </c>
      <c r="O138" s="146">
        <f t="shared" si="40"/>
        <v>0</v>
      </c>
    </row>
    <row r="139" spans="1:15" ht="14.25" customHeight="1">
      <c r="B139" s="159" t="s">
        <v>158</v>
      </c>
      <c r="C139" s="145">
        <f>+المبيعات!E106*'معلومات اضافية'!$D$9</f>
        <v>0</v>
      </c>
      <c r="D139" s="145">
        <f>+المبيعات!F106*'معلومات اضافية'!$D$9</f>
        <v>0</v>
      </c>
      <c r="E139" s="145">
        <f>+المبيعات!G106*'معلومات اضافية'!$D$9</f>
        <v>0</v>
      </c>
      <c r="F139" s="145">
        <f>+المبيعات!H106*'معلومات اضافية'!$D$9</f>
        <v>0</v>
      </c>
      <c r="G139" s="145">
        <f>+المبيعات!I106*'معلومات اضافية'!$D$9</f>
        <v>0</v>
      </c>
      <c r="H139" s="145">
        <f>+المبيعات!J106*'معلومات اضافية'!$D$9</f>
        <v>0</v>
      </c>
      <c r="I139" s="145">
        <f>+المبيعات!K106*'معلومات اضافية'!$D$9</f>
        <v>0</v>
      </c>
      <c r="J139" s="145">
        <f>+المبيعات!L106*'معلومات اضافية'!$D$9</f>
        <v>0</v>
      </c>
      <c r="K139" s="145">
        <f>+المبيعات!M106*'معلومات اضافية'!$D$9</f>
        <v>0</v>
      </c>
      <c r="L139" s="145">
        <f>+المبيعات!N106*'معلومات اضافية'!$D$9</f>
        <v>0</v>
      </c>
      <c r="M139" s="145">
        <f>+المبيعات!O106*'معلومات اضافية'!$D$9</f>
        <v>0</v>
      </c>
      <c r="N139" s="145">
        <f>+المبيعات!P106*'معلومات اضافية'!$D$9</f>
        <v>0</v>
      </c>
      <c r="O139" s="146">
        <f t="shared" si="40"/>
        <v>0</v>
      </c>
    </row>
    <row r="140" spans="1:15" ht="14.25" customHeight="1">
      <c r="B140" s="159" t="s">
        <v>159</v>
      </c>
      <c r="C140" s="173">
        <f t="shared" ref="C140:N140" si="41">(C120*0.00688)</f>
        <v>0</v>
      </c>
      <c r="D140" s="173">
        <f t="shared" si="41"/>
        <v>0</v>
      </c>
      <c r="E140" s="173">
        <f t="shared" si="41"/>
        <v>0</v>
      </c>
      <c r="F140" s="173">
        <f t="shared" si="41"/>
        <v>0</v>
      </c>
      <c r="G140" s="173">
        <f t="shared" si="41"/>
        <v>0</v>
      </c>
      <c r="H140" s="173">
        <f t="shared" si="41"/>
        <v>0</v>
      </c>
      <c r="I140" s="173">
        <f t="shared" si="41"/>
        <v>0</v>
      </c>
      <c r="J140" s="173">
        <f t="shared" si="41"/>
        <v>0</v>
      </c>
      <c r="K140" s="173">
        <f t="shared" si="41"/>
        <v>0</v>
      </c>
      <c r="L140" s="173">
        <f t="shared" si="41"/>
        <v>0</v>
      </c>
      <c r="M140" s="173">
        <f t="shared" si="41"/>
        <v>0</v>
      </c>
      <c r="N140" s="173">
        <f t="shared" si="41"/>
        <v>0</v>
      </c>
      <c r="O140" s="146">
        <f t="shared" si="40"/>
        <v>0</v>
      </c>
    </row>
    <row r="141" spans="1:15" ht="14.25" customHeight="1">
      <c r="B141" s="168" t="s">
        <v>160</v>
      </c>
      <c r="C141" s="160">
        <f t="shared" ref="C141:N141" si="42">(C136+C137+C138+C139+C140)</f>
        <v>0</v>
      </c>
      <c r="D141" s="160">
        <f t="shared" si="42"/>
        <v>0</v>
      </c>
      <c r="E141" s="160">
        <f t="shared" si="42"/>
        <v>0</v>
      </c>
      <c r="F141" s="160">
        <f t="shared" si="42"/>
        <v>0</v>
      </c>
      <c r="G141" s="160">
        <f t="shared" si="42"/>
        <v>0</v>
      </c>
      <c r="H141" s="160">
        <f t="shared" si="42"/>
        <v>0</v>
      </c>
      <c r="I141" s="160">
        <f t="shared" si="42"/>
        <v>0</v>
      </c>
      <c r="J141" s="160">
        <f t="shared" si="42"/>
        <v>0</v>
      </c>
      <c r="K141" s="160">
        <f t="shared" si="42"/>
        <v>0</v>
      </c>
      <c r="L141" s="160">
        <f t="shared" si="42"/>
        <v>0</v>
      </c>
      <c r="M141" s="160">
        <f t="shared" si="42"/>
        <v>0</v>
      </c>
      <c r="N141" s="160">
        <f t="shared" si="42"/>
        <v>0</v>
      </c>
      <c r="O141" s="146">
        <f>SUM(O136:O140)</f>
        <v>0</v>
      </c>
    </row>
    <row r="142" spans="1:15" ht="14.25" customHeight="1">
      <c r="B142" s="268" t="s">
        <v>143</v>
      </c>
      <c r="C142" s="223"/>
      <c r="D142" s="223"/>
      <c r="E142" s="223"/>
      <c r="F142" s="223"/>
      <c r="G142" s="223"/>
      <c r="H142" s="223"/>
      <c r="I142" s="223"/>
      <c r="J142" s="223"/>
      <c r="K142" s="223"/>
      <c r="L142" s="223"/>
      <c r="M142" s="223"/>
      <c r="N142" s="223"/>
      <c r="O142" s="224"/>
    </row>
    <row r="143" spans="1:15" ht="14.25" customHeight="1">
      <c r="B143" s="154" t="s">
        <v>150</v>
      </c>
      <c r="C143" s="148">
        <f t="shared" ref="C143:N143" si="43">(C123-C134-C141)</f>
        <v>0</v>
      </c>
      <c r="D143" s="148">
        <f t="shared" si="43"/>
        <v>0</v>
      </c>
      <c r="E143" s="148">
        <f t="shared" si="43"/>
        <v>0</v>
      </c>
      <c r="F143" s="148">
        <f t="shared" si="43"/>
        <v>0</v>
      </c>
      <c r="G143" s="148">
        <f t="shared" si="43"/>
        <v>0</v>
      </c>
      <c r="H143" s="148">
        <f t="shared" si="43"/>
        <v>0</v>
      </c>
      <c r="I143" s="148">
        <f t="shared" si="43"/>
        <v>0</v>
      </c>
      <c r="J143" s="148">
        <f t="shared" si="43"/>
        <v>0</v>
      </c>
      <c r="K143" s="148">
        <f t="shared" si="43"/>
        <v>0</v>
      </c>
      <c r="L143" s="148">
        <f t="shared" si="43"/>
        <v>0</v>
      </c>
      <c r="M143" s="148">
        <f t="shared" si="43"/>
        <v>0</v>
      </c>
      <c r="N143" s="148">
        <f t="shared" si="43"/>
        <v>0</v>
      </c>
      <c r="O143" s="148">
        <f>SUM(C143:N143)</f>
        <v>0</v>
      </c>
    </row>
    <row r="144" spans="1:15" ht="14.25" customHeight="1">
      <c r="B144" s="154" t="s">
        <v>151</v>
      </c>
      <c r="C144" s="105" t="e">
        <f t="shared" ref="C144:O144" si="44">(C143/C120)</f>
        <v>#DIV/0!</v>
      </c>
      <c r="D144" s="105" t="e">
        <f t="shared" si="44"/>
        <v>#DIV/0!</v>
      </c>
      <c r="E144" s="105" t="e">
        <f t="shared" si="44"/>
        <v>#DIV/0!</v>
      </c>
      <c r="F144" s="105" t="e">
        <f t="shared" si="44"/>
        <v>#DIV/0!</v>
      </c>
      <c r="G144" s="105" t="e">
        <f t="shared" si="44"/>
        <v>#DIV/0!</v>
      </c>
      <c r="H144" s="105" t="e">
        <f t="shared" si="44"/>
        <v>#DIV/0!</v>
      </c>
      <c r="I144" s="105" t="e">
        <f t="shared" si="44"/>
        <v>#DIV/0!</v>
      </c>
      <c r="J144" s="105" t="e">
        <f t="shared" si="44"/>
        <v>#DIV/0!</v>
      </c>
      <c r="K144" s="105" t="e">
        <f t="shared" si="44"/>
        <v>#DIV/0!</v>
      </c>
      <c r="L144" s="105" t="e">
        <f t="shared" si="44"/>
        <v>#DIV/0!</v>
      </c>
      <c r="M144" s="105" t="e">
        <f t="shared" si="44"/>
        <v>#DIV/0!</v>
      </c>
      <c r="N144" s="105" t="e">
        <f t="shared" si="44"/>
        <v>#DIV/0!</v>
      </c>
      <c r="O144" s="105" t="e">
        <f t="shared" si="44"/>
        <v>#DIV/0!</v>
      </c>
    </row>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8">
    <mergeCell ref="B142:O142"/>
    <mergeCell ref="B55:O55"/>
    <mergeCell ref="B62:O62"/>
    <mergeCell ref="G65:J67"/>
    <mergeCell ref="B69:O69"/>
    <mergeCell ref="B85:O85"/>
    <mergeCell ref="B95:O95"/>
    <mergeCell ref="B102:O102"/>
    <mergeCell ref="B28:O28"/>
    <mergeCell ref="B44:O44"/>
    <mergeCell ref="G105:J107"/>
    <mergeCell ref="B109:O109"/>
    <mergeCell ref="B135:O135"/>
    <mergeCell ref="B3:E3"/>
    <mergeCell ref="B15:E15"/>
    <mergeCell ref="B17:E17"/>
    <mergeCell ref="B19:E19"/>
    <mergeCell ref="G24:J26"/>
  </mergeCells>
  <conditionalFormatting sqref="C63:N63">
    <cfRule type="cellIs" dxfId="69" priority="1" operator="greaterThan">
      <formula>0</formula>
    </cfRule>
  </conditionalFormatting>
  <conditionalFormatting sqref="C63:N63">
    <cfRule type="cellIs" dxfId="68" priority="2" operator="lessThan">
      <formula>0</formula>
    </cfRule>
  </conditionalFormatting>
  <conditionalFormatting sqref="C103:O103">
    <cfRule type="cellIs" dxfId="67" priority="3" operator="greaterThan">
      <formula>0</formula>
    </cfRule>
  </conditionalFormatting>
  <conditionalFormatting sqref="C103:O103">
    <cfRule type="cellIs" dxfId="66" priority="4" operator="lessThan">
      <formula>0</formula>
    </cfRule>
  </conditionalFormatting>
  <conditionalFormatting sqref="C143:O143">
    <cfRule type="cellIs" dxfId="65" priority="5" operator="greaterThan">
      <formula>0</formula>
    </cfRule>
  </conditionalFormatting>
  <conditionalFormatting sqref="C143:O143">
    <cfRule type="cellIs" dxfId="64" priority="6" operator="lessThan">
      <formula>0</formula>
    </cfRule>
  </conditionalFormatting>
  <conditionalFormatting sqref="C144:N144">
    <cfRule type="cellIs" dxfId="63" priority="7" operator="greaterThan">
      <formula>0.01</formula>
    </cfRule>
  </conditionalFormatting>
  <conditionalFormatting sqref="C144:N144">
    <cfRule type="cellIs" dxfId="62" priority="8" operator="lessThan">
      <formula>0</formula>
    </cfRule>
  </conditionalFormatting>
  <conditionalFormatting sqref="O144">
    <cfRule type="cellIs" dxfId="61" priority="9" operator="greaterThan">
      <formula>0.01</formula>
    </cfRule>
  </conditionalFormatting>
  <conditionalFormatting sqref="O144">
    <cfRule type="cellIs" dxfId="60" priority="10" operator="lessThan">
      <formula>0</formula>
    </cfRule>
  </conditionalFormatting>
  <conditionalFormatting sqref="C64:N64">
    <cfRule type="cellIs" dxfId="59" priority="11" operator="greaterThan">
      <formula>0</formula>
    </cfRule>
  </conditionalFormatting>
  <conditionalFormatting sqref="C64:N64">
    <cfRule type="cellIs" dxfId="58" priority="12" operator="lessThan">
      <formula>0</formula>
    </cfRule>
  </conditionalFormatting>
  <conditionalFormatting sqref="C63:N63">
    <cfRule type="cellIs" dxfId="57" priority="13" operator="greaterThan">
      <formula>0</formula>
    </cfRule>
  </conditionalFormatting>
  <conditionalFormatting sqref="C63:N63">
    <cfRule type="cellIs" dxfId="56" priority="14" operator="lessThan">
      <formula>0</formula>
    </cfRule>
  </conditionalFormatting>
  <conditionalFormatting sqref="C64:N64">
    <cfRule type="cellIs" dxfId="55" priority="15" operator="greaterThan">
      <formula>0</formula>
    </cfRule>
  </conditionalFormatting>
  <conditionalFormatting sqref="C64:N64">
    <cfRule type="cellIs" dxfId="54" priority="16" operator="lessThan">
      <formula>0</formula>
    </cfRule>
  </conditionalFormatting>
  <conditionalFormatting sqref="C104:O104">
    <cfRule type="cellIs" dxfId="53" priority="17" operator="greaterThan">
      <formula>0</formula>
    </cfRule>
  </conditionalFormatting>
  <conditionalFormatting sqref="C104:O104">
    <cfRule type="cellIs" dxfId="52" priority="18" operator="lessThan">
      <formula>0</formula>
    </cfRule>
  </conditionalFormatting>
  <conditionalFormatting sqref="C20:E21">
    <cfRule type="cellIs" dxfId="51" priority="19" operator="greaterThan">
      <formula>0</formula>
    </cfRule>
  </conditionalFormatting>
  <conditionalFormatting sqref="C20:E21">
    <cfRule type="cellIs" dxfId="50" priority="20" operator="lessThan">
      <formula>0</formula>
    </cfRule>
  </conditionalFormatting>
  <conditionalFormatting sqref="O63:O64">
    <cfRule type="cellIs" dxfId="49" priority="21" operator="greaterThan">
      <formula>0</formula>
    </cfRule>
  </conditionalFormatting>
  <conditionalFormatting sqref="O63:O64">
    <cfRule type="cellIs" dxfId="48" priority="22" operator="lessThan">
      <formula>0</formula>
    </cfRule>
  </conditionalFormatting>
  <conditionalFormatting sqref="O63:O64">
    <cfRule type="cellIs" dxfId="47" priority="23" operator="greaterThan">
      <formula>0</formula>
    </cfRule>
  </conditionalFormatting>
  <conditionalFormatting sqref="O63:O64">
    <cfRule type="cellIs" dxfId="46" priority="24" operator="lessThan">
      <formula>0</formula>
    </cfRule>
  </conditionalFormatting>
  <pageMargins left="0.7" right="0.7" top="0.75" bottom="0.75" header="0" footer="0"/>
  <pageSetup paperSize="9" orientation="portrait"/>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1000"/>
  <sheetViews>
    <sheetView workbookViewId="0"/>
  </sheetViews>
  <sheetFormatPr defaultColWidth="12.59765625" defaultRowHeight="15" customHeight="1"/>
  <cols>
    <col min="1" max="1" width="7.59765625" customWidth="1"/>
    <col min="2" max="2" width="17.09765625" customWidth="1"/>
    <col min="3" max="3" width="13.5" customWidth="1"/>
    <col min="4" max="9" width="9.8984375" customWidth="1"/>
    <col min="10" max="14" width="10.69921875" customWidth="1"/>
    <col min="15" max="15" width="15.19921875" customWidth="1"/>
    <col min="16" max="26" width="7.59765625" customWidth="1"/>
  </cols>
  <sheetData>
    <row r="1" spans="1:15" ht="14.25" customHeight="1"/>
    <row r="2" spans="1:15" ht="14.25" customHeight="1"/>
    <row r="3" spans="1:15" ht="14.25" customHeight="1">
      <c r="G3" s="259" t="s">
        <v>166</v>
      </c>
      <c r="H3" s="210"/>
      <c r="I3" s="210"/>
      <c r="J3" s="210"/>
    </row>
    <row r="4" spans="1:15" ht="14.25" customHeight="1">
      <c r="G4" s="210"/>
      <c r="H4" s="210"/>
      <c r="I4" s="210"/>
      <c r="J4" s="210"/>
    </row>
    <row r="5" spans="1:15" ht="15" customHeight="1">
      <c r="G5" s="255"/>
      <c r="H5" s="255"/>
      <c r="I5" s="255"/>
      <c r="J5" s="255"/>
    </row>
    <row r="6" spans="1:15" ht="14.25" customHeight="1">
      <c r="B6" s="174"/>
      <c r="C6" s="175" t="s">
        <v>52</v>
      </c>
      <c r="D6" s="175" t="s">
        <v>53</v>
      </c>
      <c r="E6" s="175" t="s">
        <v>54</v>
      </c>
      <c r="F6" s="175" t="s">
        <v>55</v>
      </c>
      <c r="G6" s="175" t="s">
        <v>56</v>
      </c>
      <c r="H6" s="175" t="s">
        <v>57</v>
      </c>
      <c r="I6" s="175" t="s">
        <v>58</v>
      </c>
      <c r="J6" s="175" t="s">
        <v>59</v>
      </c>
      <c r="K6" s="175" t="s">
        <v>60</v>
      </c>
      <c r="L6" s="175" t="s">
        <v>61</v>
      </c>
      <c r="M6" s="175" t="s">
        <v>62</v>
      </c>
      <c r="N6" s="175" t="s">
        <v>63</v>
      </c>
      <c r="O6" s="176" t="s">
        <v>167</v>
      </c>
    </row>
    <row r="7" spans="1:15" ht="14.25" customHeight="1">
      <c r="A7" s="143"/>
      <c r="B7" s="272" t="s">
        <v>168</v>
      </c>
      <c r="C7" s="223"/>
      <c r="D7" s="223"/>
      <c r="E7" s="223"/>
      <c r="F7" s="223"/>
      <c r="G7" s="223"/>
      <c r="H7" s="223"/>
      <c r="I7" s="223"/>
      <c r="J7" s="223"/>
      <c r="K7" s="223"/>
      <c r="L7" s="223"/>
      <c r="M7" s="223"/>
      <c r="N7" s="223"/>
      <c r="O7" s="224"/>
    </row>
    <row r="8" spans="1:15" ht="14.25" customHeight="1">
      <c r="B8" s="177" t="s">
        <v>169</v>
      </c>
      <c r="C8" s="178">
        <f>(المبيعات!E44*'معلومات اضافية'!$C$6)</f>
        <v>0</v>
      </c>
      <c r="D8" s="178">
        <f>المبيعات!F44*'معلومات اضافية'!$C$6</f>
        <v>0</v>
      </c>
      <c r="E8" s="178">
        <f>المبيعات!G44*'معلومات اضافية'!$C$6</f>
        <v>0</v>
      </c>
      <c r="F8" s="178">
        <f>المبيعات!H44*'معلومات اضافية'!$C$6</f>
        <v>0</v>
      </c>
      <c r="G8" s="178">
        <f>المبيعات!I44*'معلومات اضافية'!$C$6</f>
        <v>0</v>
      </c>
      <c r="H8" s="178">
        <f>المبيعات!J44*'معلومات اضافية'!$C$6</f>
        <v>0</v>
      </c>
      <c r="I8" s="178">
        <f>المبيعات!K44*'معلومات اضافية'!$C$6</f>
        <v>0</v>
      </c>
      <c r="J8" s="178">
        <f>المبيعات!L44*'معلومات اضافية'!$C$6</f>
        <v>0</v>
      </c>
      <c r="K8" s="178">
        <f>المبيعات!M44*'معلومات اضافية'!$C$6</f>
        <v>0</v>
      </c>
      <c r="L8" s="178">
        <f>المبيعات!N44*'معلومات اضافية'!$C$6</f>
        <v>0</v>
      </c>
      <c r="M8" s="178">
        <f>المبيعات!O44*'معلومات اضافية'!$C$6</f>
        <v>0</v>
      </c>
      <c r="N8" s="178">
        <f>المبيعات!P44*'معلومات اضافية'!$C$6</f>
        <v>0</v>
      </c>
      <c r="O8" s="129">
        <f t="shared" ref="O8:O11" si="0">SUM(C8:N8)</f>
        <v>0</v>
      </c>
    </row>
    <row r="9" spans="1:15" ht="14.25" customHeight="1">
      <c r="B9" s="177" t="s">
        <v>170</v>
      </c>
      <c r="C9" s="178"/>
      <c r="D9" s="178">
        <f>المبيعات!E44*'معلومات اضافية'!$C$7</f>
        <v>0</v>
      </c>
      <c r="E9" s="178">
        <f>(المبيعات!F44*'معلومات اضافية'!$C$7)+(المبيعات!E44*'معلومات اضافية'!$C$8)</f>
        <v>0</v>
      </c>
      <c r="F9" s="178">
        <f>(المبيعات!G44*'معلومات اضافية'!$C$7)+(المبيعات!F44*'معلومات اضافية'!$C$8)</f>
        <v>0</v>
      </c>
      <c r="G9" s="178">
        <f>(المبيعات!H44*'معلومات اضافية'!$C$7)+(المبيعات!G44*'معلومات اضافية'!$C$8)</f>
        <v>0</v>
      </c>
      <c r="H9" s="178">
        <f>(المبيعات!I44*'معلومات اضافية'!$C$7)+(المبيعات!H44*'معلومات اضافية'!$C$8)</f>
        <v>0</v>
      </c>
      <c r="I9" s="178">
        <f>(المبيعات!J44*'معلومات اضافية'!$C$7)+(المبيعات!I44*'معلومات اضافية'!$C$8)</f>
        <v>0</v>
      </c>
      <c r="J9" s="178">
        <f>(المبيعات!K44*'معلومات اضافية'!$C$7)+(المبيعات!J44*'معلومات اضافية'!$C$8)</f>
        <v>0</v>
      </c>
      <c r="K9" s="178">
        <f>(المبيعات!L44*'معلومات اضافية'!$C$7)+(المبيعات!K44*'معلومات اضافية'!$C$8)</f>
        <v>0</v>
      </c>
      <c r="L9" s="178">
        <f>(المبيعات!M44*'معلومات اضافية'!$C$7)+(المبيعات!L44*'معلومات اضافية'!$C$8)</f>
        <v>0</v>
      </c>
      <c r="M9" s="178">
        <f>(المبيعات!N44*'معلومات اضافية'!$C$7)+(المبيعات!M44*'معلومات اضافية'!$C$8)</f>
        <v>0</v>
      </c>
      <c r="N9" s="178">
        <f>(المبيعات!O44*'معلومات اضافية'!$C$7)+(المبيعات!N44*'معلومات اضافية'!$C$8)</f>
        <v>0</v>
      </c>
      <c r="O9" s="129">
        <f t="shared" si="0"/>
        <v>0</v>
      </c>
    </row>
    <row r="10" spans="1:15" ht="14.25" customHeight="1">
      <c r="B10" s="177" t="s">
        <v>120</v>
      </c>
      <c r="C10" s="178">
        <f>'الأرباح والخسائر'!C40</f>
        <v>0</v>
      </c>
      <c r="D10" s="178">
        <f>'الأرباح والخسائر'!D40</f>
        <v>0</v>
      </c>
      <c r="E10" s="178">
        <f>'الأرباح والخسائر'!E40</f>
        <v>0</v>
      </c>
      <c r="F10" s="178">
        <f>'الأرباح والخسائر'!F40</f>
        <v>0</v>
      </c>
      <c r="G10" s="178">
        <f>'الأرباح والخسائر'!G40</f>
        <v>0</v>
      </c>
      <c r="H10" s="178">
        <f>'الأرباح والخسائر'!H40</f>
        <v>0</v>
      </c>
      <c r="I10" s="178">
        <f>'الأرباح والخسائر'!I40</f>
        <v>0</v>
      </c>
      <c r="J10" s="178">
        <f>'الأرباح والخسائر'!J40</f>
        <v>0</v>
      </c>
      <c r="K10" s="178">
        <f>'الأرباح والخسائر'!K40</f>
        <v>0</v>
      </c>
      <c r="L10" s="178">
        <f>'الأرباح والخسائر'!L40</f>
        <v>0</v>
      </c>
      <c r="M10" s="178">
        <f>'الأرباح والخسائر'!M40</f>
        <v>0</v>
      </c>
      <c r="N10" s="178">
        <f>'الأرباح والخسائر'!N40</f>
        <v>0</v>
      </c>
      <c r="O10" s="129">
        <f t="shared" si="0"/>
        <v>0</v>
      </c>
    </row>
    <row r="11" spans="1:15" ht="14.25" customHeight="1">
      <c r="B11" s="179" t="s">
        <v>171</v>
      </c>
      <c r="C11" s="180">
        <f t="shared" ref="C11:N11" si="1">SUM(C8:C10)</f>
        <v>0</v>
      </c>
      <c r="D11" s="180">
        <f t="shared" si="1"/>
        <v>0</v>
      </c>
      <c r="E11" s="180">
        <f t="shared" si="1"/>
        <v>0</v>
      </c>
      <c r="F11" s="180">
        <f t="shared" si="1"/>
        <v>0</v>
      </c>
      <c r="G11" s="180">
        <f t="shared" si="1"/>
        <v>0</v>
      </c>
      <c r="H11" s="180">
        <f t="shared" si="1"/>
        <v>0</v>
      </c>
      <c r="I11" s="180">
        <f t="shared" si="1"/>
        <v>0</v>
      </c>
      <c r="J11" s="180">
        <f t="shared" si="1"/>
        <v>0</v>
      </c>
      <c r="K11" s="180">
        <f t="shared" si="1"/>
        <v>0</v>
      </c>
      <c r="L11" s="180">
        <f t="shared" si="1"/>
        <v>0</v>
      </c>
      <c r="M11" s="180">
        <f t="shared" si="1"/>
        <v>0</v>
      </c>
      <c r="N11" s="180">
        <f t="shared" si="1"/>
        <v>0</v>
      </c>
      <c r="O11" s="180">
        <f t="shared" si="0"/>
        <v>0</v>
      </c>
    </row>
    <row r="12" spans="1:15" ht="14.25" customHeight="1">
      <c r="A12" s="143"/>
      <c r="B12" s="271" t="s">
        <v>172</v>
      </c>
      <c r="C12" s="223"/>
      <c r="D12" s="223"/>
      <c r="E12" s="223"/>
      <c r="F12" s="223"/>
      <c r="G12" s="223"/>
      <c r="H12" s="223"/>
      <c r="I12" s="223"/>
      <c r="J12" s="223"/>
      <c r="K12" s="223"/>
      <c r="L12" s="223"/>
      <c r="M12" s="223"/>
      <c r="N12" s="223"/>
      <c r="O12" s="224"/>
    </row>
    <row r="13" spans="1:15" ht="14.25" customHeight="1">
      <c r="B13" s="177" t="s">
        <v>173</v>
      </c>
      <c r="C13" s="178">
        <f>'معلومات اضافية'!D30</f>
        <v>0</v>
      </c>
      <c r="D13" s="178">
        <f>'معلومات اضافية'!E30</f>
        <v>0</v>
      </c>
      <c r="E13" s="178">
        <f>'معلومات اضافية'!F30</f>
        <v>0</v>
      </c>
      <c r="F13" s="178">
        <f>'معلومات اضافية'!G30</f>
        <v>0</v>
      </c>
      <c r="G13" s="178">
        <f>'معلومات اضافية'!H30</f>
        <v>0</v>
      </c>
      <c r="H13" s="178">
        <f>'معلومات اضافية'!I30</f>
        <v>0</v>
      </c>
      <c r="I13" s="178">
        <f>'معلومات اضافية'!J30</f>
        <v>0</v>
      </c>
      <c r="J13" s="178">
        <f>'معلومات اضافية'!K30</f>
        <v>0</v>
      </c>
      <c r="K13" s="178">
        <f>'معلومات اضافية'!L30</f>
        <v>0</v>
      </c>
      <c r="L13" s="178">
        <f>'معلومات اضافية'!M30</f>
        <v>0</v>
      </c>
      <c r="M13" s="178">
        <f>'معلومات اضافية'!N30</f>
        <v>0</v>
      </c>
      <c r="N13" s="178">
        <f>'معلومات اضافية'!O30</f>
        <v>0</v>
      </c>
      <c r="O13" s="180">
        <f t="shared" ref="O13:O18" si="2">SUM(C13:N13)</f>
        <v>0</v>
      </c>
    </row>
    <row r="14" spans="1:15" ht="14.25" customHeight="1">
      <c r="B14" s="177" t="s">
        <v>46</v>
      </c>
      <c r="C14" s="178">
        <f>المبيعات!E45*'معلومات اضافية'!$C$14</f>
        <v>0</v>
      </c>
      <c r="D14" s="178">
        <f>(المبيعات!F45*'معلومات اضافية'!$C$14)+(المبيعات!E45*'معلومات اضافية'!$C$15)</f>
        <v>0</v>
      </c>
      <c r="E14" s="178">
        <f>(المبيعات!G45*'معلومات اضافية'!$C$14)+(المبيعات!F45*'معلومات اضافية'!$C$15)+(المبيعات!E45*'معلومات اضافية'!$C$16)</f>
        <v>0</v>
      </c>
      <c r="F14" s="178">
        <f>(المبيعات!H45*'معلومات اضافية'!$C$14)+(المبيعات!G45*'معلومات اضافية'!$C$15)+(المبيعات!F45*'معلومات اضافية'!$C$16)</f>
        <v>0</v>
      </c>
      <c r="G14" s="178">
        <f>(المبيعات!I45*'معلومات اضافية'!$C$14)+(المبيعات!H45*'معلومات اضافية'!$C$15)+(المبيعات!G45*'معلومات اضافية'!$C$16)</f>
        <v>0</v>
      </c>
      <c r="H14" s="178">
        <f>(المبيعات!J45*'معلومات اضافية'!$C$14)+(المبيعات!I45*'معلومات اضافية'!$C$15)+(المبيعات!H45*'معلومات اضافية'!$C$16)</f>
        <v>0</v>
      </c>
      <c r="I14" s="178">
        <f>(المبيعات!K45*'معلومات اضافية'!$C$14)+(المبيعات!J45*'معلومات اضافية'!$C$15)+(المبيعات!I45*'معلومات اضافية'!$C$16)</f>
        <v>0</v>
      </c>
      <c r="J14" s="178">
        <f>(المبيعات!L45*'معلومات اضافية'!$C$14)+(المبيعات!K45*'معلومات اضافية'!$C$15)+(المبيعات!J45*'معلومات اضافية'!$C$16)</f>
        <v>0</v>
      </c>
      <c r="K14" s="178">
        <f>(المبيعات!M45*'معلومات اضافية'!$C$14)+(المبيعات!L45*'معلومات اضافية'!$C$15)+(المبيعات!K45*'معلومات اضافية'!$C$16)</f>
        <v>0</v>
      </c>
      <c r="L14" s="178">
        <f>(المبيعات!N45*'معلومات اضافية'!$C$14)+(المبيعات!M45*'معلومات اضافية'!$C$15)+(المبيعات!L45*'معلومات اضافية'!$C$16)</f>
        <v>0</v>
      </c>
      <c r="M14" s="178">
        <f>(المبيعات!O45*'معلومات اضافية'!$C$14)+(المبيعات!N45*'معلومات اضافية'!$C$15)+(المبيعات!M45*'معلومات اضافية'!$C$16)</f>
        <v>0</v>
      </c>
      <c r="N14" s="178">
        <f>(المبيعات!P45*'معلومات اضافية'!$C$14)+(المبيعات!O45*'معلومات اضافية'!$C$15)+(المبيعات!N45*'معلومات اضافية'!$C$16)</f>
        <v>0</v>
      </c>
      <c r="O14" s="180">
        <f t="shared" si="2"/>
        <v>0</v>
      </c>
    </row>
    <row r="15" spans="1:15" ht="14.25" customHeight="1">
      <c r="B15" s="177" t="s">
        <v>174</v>
      </c>
      <c r="C15" s="181"/>
      <c r="D15" s="181"/>
      <c r="E15" s="181"/>
      <c r="F15" s="181"/>
      <c r="G15" s="181"/>
      <c r="H15" s="181"/>
      <c r="I15" s="181"/>
      <c r="J15" s="181"/>
      <c r="K15" s="181"/>
      <c r="L15" s="181"/>
      <c r="M15" s="181"/>
      <c r="N15" s="181"/>
      <c r="O15" s="180">
        <f t="shared" si="2"/>
        <v>0</v>
      </c>
    </row>
    <row r="16" spans="1:15" ht="14.25" customHeight="1">
      <c r="B16" s="177" t="s">
        <v>175</v>
      </c>
      <c r="C16" s="178">
        <f>'الأرباح والخسائر'!C54</f>
        <v>0</v>
      </c>
      <c r="D16" s="178">
        <f>'الأرباح والخسائر'!D54</f>
        <v>0</v>
      </c>
      <c r="E16" s="178">
        <f>'الأرباح والخسائر'!E54</f>
        <v>0</v>
      </c>
      <c r="F16" s="178">
        <f>'الأرباح والخسائر'!F54</f>
        <v>0</v>
      </c>
      <c r="G16" s="178">
        <f>'الأرباح والخسائر'!G54</f>
        <v>0</v>
      </c>
      <c r="H16" s="178">
        <f>'الأرباح والخسائر'!H54</f>
        <v>0</v>
      </c>
      <c r="I16" s="178">
        <f>'الأرباح والخسائر'!I54</f>
        <v>0</v>
      </c>
      <c r="J16" s="178">
        <f>'الأرباح والخسائر'!J54</f>
        <v>0</v>
      </c>
      <c r="K16" s="178">
        <f>'الأرباح والخسائر'!K54</f>
        <v>0</v>
      </c>
      <c r="L16" s="178">
        <f>'الأرباح والخسائر'!L54</f>
        <v>0</v>
      </c>
      <c r="M16" s="178">
        <f>'الأرباح والخسائر'!M54</f>
        <v>0</v>
      </c>
      <c r="N16" s="178">
        <f>'الأرباح والخسائر'!N54</f>
        <v>0</v>
      </c>
      <c r="O16" s="180">
        <f t="shared" si="2"/>
        <v>0</v>
      </c>
    </row>
    <row r="17" spans="1:16" ht="14.25" customHeight="1">
      <c r="B17" s="177" t="s">
        <v>176</v>
      </c>
      <c r="C17" s="178"/>
      <c r="D17" s="178"/>
      <c r="E17" s="178"/>
      <c r="F17" s="178">
        <f>SUM(C10+D10+E10)</f>
        <v>0</v>
      </c>
      <c r="G17" s="178"/>
      <c r="H17" s="178"/>
      <c r="I17" s="178">
        <f>SUM(F10+G10+H10)</f>
        <v>0</v>
      </c>
      <c r="J17" s="178"/>
      <c r="K17" s="178"/>
      <c r="L17" s="178">
        <f>SUM(I10+J10+K10)</f>
        <v>0</v>
      </c>
      <c r="M17" s="178"/>
      <c r="N17" s="178"/>
      <c r="O17" s="180">
        <f t="shared" si="2"/>
        <v>0</v>
      </c>
    </row>
    <row r="18" spans="1:16" ht="14.25" customHeight="1">
      <c r="B18" s="177" t="s">
        <v>177</v>
      </c>
      <c r="C18" s="178">
        <f>SUM(' سداد القروض  '!C14:C15)+SUM(' سداد القروض  '!C34:C35)</f>
        <v>0</v>
      </c>
      <c r="D18" s="178">
        <f>SUM(' سداد القروض  '!D14:D15)+SUM(' سداد القروض  '!D34:D35)</f>
        <v>0</v>
      </c>
      <c r="E18" s="178">
        <f>SUM(' سداد القروض  '!E14:E15)+SUM(' سداد القروض  '!E34:E35)</f>
        <v>0</v>
      </c>
      <c r="F18" s="178">
        <f>SUM(' سداد القروض  '!F14:F15)+SUM(' سداد القروض  '!F34:F35)</f>
        <v>0</v>
      </c>
      <c r="G18" s="178">
        <f>SUM(' سداد القروض  '!G14:G15)+SUM(' سداد القروض  '!G34:G35)</f>
        <v>0</v>
      </c>
      <c r="H18" s="178">
        <f>SUM(' سداد القروض  '!H14:H15)+SUM(' سداد القروض  '!H34:H35)</f>
        <v>0</v>
      </c>
      <c r="I18" s="178">
        <f>SUM(' سداد القروض  '!I14:I15)+SUM(' سداد القروض  '!I34:I35)</f>
        <v>0</v>
      </c>
      <c r="J18" s="178">
        <f>SUM(' سداد القروض  '!J14:J15)+SUM(' سداد القروض  '!J34:J35)</f>
        <v>0</v>
      </c>
      <c r="K18" s="178">
        <f>SUM(' سداد القروض  '!K14:K15)+SUM(' سداد القروض  '!K34:K35)</f>
        <v>0</v>
      </c>
      <c r="L18" s="178">
        <f>SUM(' سداد القروض  '!L14:L15)+SUM(' سداد القروض  '!L34:L35)</f>
        <v>0</v>
      </c>
      <c r="M18" s="178">
        <f>SUM(' سداد القروض  '!M14:M15)+SUM(' سداد القروض  '!M34:M35)</f>
        <v>0</v>
      </c>
      <c r="N18" s="178">
        <f>SUM(' سداد القروض  '!N14:N15)+SUM(' سداد القروض  '!N34:N35)</f>
        <v>0</v>
      </c>
      <c r="O18" s="180">
        <f t="shared" si="2"/>
        <v>0</v>
      </c>
    </row>
    <row r="19" spans="1:16" ht="14.25" customHeight="1">
      <c r="B19" s="182" t="s">
        <v>178</v>
      </c>
      <c r="C19" s="183">
        <f t="shared" ref="C19:O19" si="3">SUM(C13:C18)</f>
        <v>0</v>
      </c>
      <c r="D19" s="183">
        <f t="shared" si="3"/>
        <v>0</v>
      </c>
      <c r="E19" s="183">
        <f t="shared" si="3"/>
        <v>0</v>
      </c>
      <c r="F19" s="183">
        <f t="shared" si="3"/>
        <v>0</v>
      </c>
      <c r="G19" s="183">
        <f t="shared" si="3"/>
        <v>0</v>
      </c>
      <c r="H19" s="183">
        <f t="shared" si="3"/>
        <v>0</v>
      </c>
      <c r="I19" s="183">
        <f t="shared" si="3"/>
        <v>0</v>
      </c>
      <c r="J19" s="183">
        <f t="shared" si="3"/>
        <v>0</v>
      </c>
      <c r="K19" s="183">
        <f t="shared" si="3"/>
        <v>0</v>
      </c>
      <c r="L19" s="183">
        <f t="shared" si="3"/>
        <v>0</v>
      </c>
      <c r="M19" s="183">
        <f t="shared" si="3"/>
        <v>0</v>
      </c>
      <c r="N19" s="183">
        <f t="shared" si="3"/>
        <v>0</v>
      </c>
      <c r="O19" s="180">
        <f t="shared" si="3"/>
        <v>0</v>
      </c>
    </row>
    <row r="20" spans="1:16" ht="14.25" customHeight="1">
      <c r="A20" s="143"/>
      <c r="B20" s="271" t="s">
        <v>179</v>
      </c>
      <c r="C20" s="223"/>
      <c r="D20" s="223"/>
      <c r="E20" s="223"/>
      <c r="F20" s="223"/>
      <c r="G20" s="223"/>
      <c r="H20" s="223"/>
      <c r="I20" s="223"/>
      <c r="J20" s="223"/>
      <c r="K20" s="223"/>
      <c r="L20" s="223"/>
      <c r="M20" s="223"/>
      <c r="N20" s="223"/>
      <c r="O20" s="224"/>
    </row>
    <row r="21" spans="1:16" ht="14.25" customHeight="1">
      <c r="B21" s="179" t="s">
        <v>180</v>
      </c>
      <c r="C21" s="180">
        <f t="shared" ref="C21:N21" si="4">(C11-C19)</f>
        <v>0</v>
      </c>
      <c r="D21" s="180">
        <f t="shared" si="4"/>
        <v>0</v>
      </c>
      <c r="E21" s="180">
        <f t="shared" si="4"/>
        <v>0</v>
      </c>
      <c r="F21" s="180">
        <f t="shared" si="4"/>
        <v>0</v>
      </c>
      <c r="G21" s="180">
        <f t="shared" si="4"/>
        <v>0</v>
      </c>
      <c r="H21" s="180">
        <f t="shared" si="4"/>
        <v>0</v>
      </c>
      <c r="I21" s="180">
        <f t="shared" si="4"/>
        <v>0</v>
      </c>
      <c r="J21" s="180">
        <f t="shared" si="4"/>
        <v>0</v>
      </c>
      <c r="K21" s="180">
        <f t="shared" si="4"/>
        <v>0</v>
      </c>
      <c r="L21" s="180">
        <f t="shared" si="4"/>
        <v>0</v>
      </c>
      <c r="M21" s="180">
        <f t="shared" si="4"/>
        <v>0</v>
      </c>
      <c r="N21" s="180">
        <f t="shared" si="4"/>
        <v>0</v>
      </c>
      <c r="O21" s="184"/>
    </row>
    <row r="22" spans="1:16" ht="14.25" customHeight="1">
      <c r="B22" s="179" t="s">
        <v>181</v>
      </c>
      <c r="C22" s="181"/>
      <c r="D22" s="181"/>
      <c r="E22" s="181"/>
      <c r="F22" s="181"/>
      <c r="G22" s="181"/>
      <c r="H22" s="181"/>
      <c r="I22" s="181"/>
      <c r="J22" s="181"/>
      <c r="K22" s="181"/>
      <c r="L22" s="181"/>
      <c r="M22" s="181"/>
      <c r="N22" s="181"/>
      <c r="O22" s="184"/>
    </row>
    <row r="23" spans="1:16" ht="14.25" customHeight="1">
      <c r="B23" s="179" t="s">
        <v>182</v>
      </c>
      <c r="C23" s="185">
        <f>(C21)+WorkingCapital+C22</f>
        <v>0</v>
      </c>
      <c r="D23" s="185">
        <f t="shared" ref="D23:N23" si="5">(C23+D21+D22)</f>
        <v>0</v>
      </c>
      <c r="E23" s="185">
        <f t="shared" si="5"/>
        <v>0</v>
      </c>
      <c r="F23" s="185">
        <f t="shared" si="5"/>
        <v>0</v>
      </c>
      <c r="G23" s="185">
        <f t="shared" si="5"/>
        <v>0</v>
      </c>
      <c r="H23" s="185">
        <f t="shared" si="5"/>
        <v>0</v>
      </c>
      <c r="I23" s="185">
        <f t="shared" si="5"/>
        <v>0</v>
      </c>
      <c r="J23" s="185">
        <f t="shared" si="5"/>
        <v>0</v>
      </c>
      <c r="K23" s="185">
        <f t="shared" si="5"/>
        <v>0</v>
      </c>
      <c r="L23" s="185">
        <f t="shared" si="5"/>
        <v>0</v>
      </c>
      <c r="M23" s="185">
        <f t="shared" si="5"/>
        <v>0</v>
      </c>
      <c r="N23" s="185">
        <f t="shared" si="5"/>
        <v>0</v>
      </c>
      <c r="O23" s="185">
        <f>(N23)</f>
        <v>0</v>
      </c>
    </row>
    <row r="24" spans="1:16" ht="14.25" customHeight="1">
      <c r="B24" s="186"/>
      <c r="C24" s="187" t="s">
        <v>183</v>
      </c>
      <c r="O24" s="188" t="s">
        <v>184</v>
      </c>
      <c r="P24" s="131"/>
    </row>
    <row r="25" spans="1:16" ht="14.25" customHeight="1">
      <c r="G25" s="259" t="s">
        <v>185</v>
      </c>
      <c r="H25" s="210"/>
      <c r="I25" s="210"/>
      <c r="J25" s="210"/>
    </row>
    <row r="26" spans="1:16" ht="14.25" customHeight="1">
      <c r="G26" s="210"/>
      <c r="H26" s="210"/>
      <c r="I26" s="210"/>
      <c r="J26" s="210"/>
    </row>
    <row r="27" spans="1:16" ht="14.25" customHeight="1">
      <c r="G27" s="255"/>
      <c r="H27" s="255"/>
      <c r="I27" s="255"/>
      <c r="J27" s="255"/>
    </row>
    <row r="28" spans="1:16" ht="14.25" customHeight="1">
      <c r="B28" s="174"/>
      <c r="C28" s="175" t="s">
        <v>52</v>
      </c>
      <c r="D28" s="175" t="s">
        <v>53</v>
      </c>
      <c r="E28" s="175" t="s">
        <v>54</v>
      </c>
      <c r="F28" s="175" t="s">
        <v>55</v>
      </c>
      <c r="G28" s="175" t="s">
        <v>56</v>
      </c>
      <c r="H28" s="175" t="s">
        <v>57</v>
      </c>
      <c r="I28" s="175" t="s">
        <v>58</v>
      </c>
      <c r="J28" s="175" t="s">
        <v>59</v>
      </c>
      <c r="K28" s="175" t="s">
        <v>60</v>
      </c>
      <c r="L28" s="175" t="s">
        <v>61</v>
      </c>
      <c r="M28" s="175" t="s">
        <v>62</v>
      </c>
      <c r="N28" s="175" t="s">
        <v>63</v>
      </c>
      <c r="O28" s="176" t="s">
        <v>167</v>
      </c>
    </row>
    <row r="29" spans="1:16" ht="14.25" customHeight="1">
      <c r="A29" s="143"/>
      <c r="B29" s="271" t="s">
        <v>168</v>
      </c>
      <c r="C29" s="223"/>
      <c r="D29" s="223"/>
      <c r="E29" s="223"/>
      <c r="F29" s="223"/>
      <c r="G29" s="223"/>
      <c r="H29" s="223"/>
      <c r="I29" s="223"/>
      <c r="J29" s="223"/>
      <c r="K29" s="223"/>
      <c r="L29" s="223"/>
      <c r="M29" s="223"/>
      <c r="N29" s="223"/>
      <c r="O29" s="224"/>
    </row>
    <row r="30" spans="1:16" ht="14.25" customHeight="1">
      <c r="B30" s="177" t="s">
        <v>169</v>
      </c>
      <c r="C30" s="178">
        <f>المبيعات!E74*'معلومات اضافية'!$D$6</f>
        <v>0</v>
      </c>
      <c r="D30" s="178">
        <f>المبيعات!F74*'معلومات اضافية'!$D$6</f>
        <v>0</v>
      </c>
      <c r="E30" s="178">
        <f>المبيعات!G74*'معلومات اضافية'!$D$6</f>
        <v>0</v>
      </c>
      <c r="F30" s="178" t="e">
        <f>المبيعات!H74*'معلومات اضافية'!$D$6</f>
        <v>#VALUE!</v>
      </c>
      <c r="G30" s="178">
        <f>المبيعات!I74*'معلومات اضافية'!$D$6</f>
        <v>0</v>
      </c>
      <c r="H30" s="178">
        <f>المبيعات!J74*'معلومات اضافية'!$D$6</f>
        <v>0</v>
      </c>
      <c r="I30" s="178">
        <f>المبيعات!K74*'معلومات اضافية'!$D$6</f>
        <v>0</v>
      </c>
      <c r="J30" s="178">
        <f>المبيعات!L74*'معلومات اضافية'!$D$6</f>
        <v>0</v>
      </c>
      <c r="K30" s="178">
        <f>المبيعات!M74*'معلومات اضافية'!$D$6</f>
        <v>0</v>
      </c>
      <c r="L30" s="178">
        <f>المبيعات!N74*'معلومات اضافية'!$D$6</f>
        <v>0</v>
      </c>
      <c r="M30" s="178">
        <f>المبيعات!O74*'معلومات اضافية'!$D$6</f>
        <v>0</v>
      </c>
      <c r="N30" s="178">
        <f>المبيعات!P74*'معلومات اضافية'!$D$6</f>
        <v>0</v>
      </c>
      <c r="O30" s="129" t="e">
        <f t="shared" ref="O30:O33" si="6">SUM(C30:N30)</f>
        <v>#VALUE!</v>
      </c>
    </row>
    <row r="31" spans="1:16" ht="14.25" customHeight="1">
      <c r="B31" s="177" t="s">
        <v>170</v>
      </c>
      <c r="C31" s="178"/>
      <c r="D31" s="178">
        <f>المبيعات!E74*'معلومات اضافية'!$D$7</f>
        <v>0</v>
      </c>
      <c r="E31" s="178">
        <f>(المبيعات!F74*'معلومات اضافية'!$D$7)+(المبيعات!E74*'معلومات اضافية'!$D$8)</f>
        <v>0</v>
      </c>
      <c r="F31" s="178">
        <f>(المبيعات!G74*'معلومات اضافية'!$D$7)+(المبيعات!F74*'معلومات اضافية'!$D$8)</f>
        <v>0</v>
      </c>
      <c r="G31" s="178" t="e">
        <f>(المبيعات!H74*'معلومات اضافية'!$D$7)+(المبيعات!G74*'معلومات اضافية'!$D$8)</f>
        <v>#VALUE!</v>
      </c>
      <c r="H31" s="178" t="e">
        <f>(المبيعات!I74*'معلومات اضافية'!$D$7)+(المبيعات!H74*'معلومات اضافية'!$D$8)</f>
        <v>#VALUE!</v>
      </c>
      <c r="I31" s="178">
        <f>(المبيعات!J74*'معلومات اضافية'!$D$7)+(المبيعات!I74*'معلومات اضافية'!$D$8)</f>
        <v>0</v>
      </c>
      <c r="J31" s="178">
        <f>(المبيعات!K74*'معلومات اضافية'!$D$7)+(المبيعات!J74*'معلومات اضافية'!$D$8)</f>
        <v>0</v>
      </c>
      <c r="K31" s="178">
        <f>(المبيعات!L74*'معلومات اضافية'!$D$7)+(المبيعات!K74*'معلومات اضافية'!$D$8)</f>
        <v>0</v>
      </c>
      <c r="L31" s="178">
        <f>(المبيعات!M74*'معلومات اضافية'!$D$7)+(المبيعات!L74*'معلومات اضافية'!$D$8)</f>
        <v>0</v>
      </c>
      <c r="M31" s="178">
        <f>(المبيعات!N74*'معلومات اضافية'!$D$7)+(المبيعات!M74*'معلومات اضافية'!$D$8)</f>
        <v>0</v>
      </c>
      <c r="N31" s="178">
        <f>(المبيعات!O74*'معلومات اضافية'!$D$7)+(المبيعات!N74*'معلومات اضافية'!$D$8)</f>
        <v>0</v>
      </c>
      <c r="O31" s="129" t="e">
        <f t="shared" si="6"/>
        <v>#VALUE!</v>
      </c>
    </row>
    <row r="32" spans="1:16" ht="14.25" customHeight="1">
      <c r="B32" s="177" t="s">
        <v>120</v>
      </c>
      <c r="C32" s="178">
        <f>'الأرباح والخسائر'!C81</f>
        <v>0</v>
      </c>
      <c r="D32" s="178">
        <f>'الأرباح والخسائر'!D81</f>
        <v>0</v>
      </c>
      <c r="E32" s="178">
        <f>'الأرباح والخسائر'!E81</f>
        <v>0</v>
      </c>
      <c r="F32" s="178">
        <f>'الأرباح والخسائر'!F81</f>
        <v>0</v>
      </c>
      <c r="G32" s="178">
        <f>'الأرباح والخسائر'!G81</f>
        <v>0</v>
      </c>
      <c r="H32" s="178">
        <f>'الأرباح والخسائر'!H81</f>
        <v>0</v>
      </c>
      <c r="I32" s="178">
        <f>'الأرباح والخسائر'!I81</f>
        <v>0</v>
      </c>
      <c r="J32" s="178">
        <f>'الأرباح والخسائر'!J81</f>
        <v>0</v>
      </c>
      <c r="K32" s="178">
        <f>'الأرباح والخسائر'!K81</f>
        <v>0</v>
      </c>
      <c r="L32" s="178">
        <f>'الأرباح والخسائر'!L81</f>
        <v>0</v>
      </c>
      <c r="M32" s="178">
        <f>'الأرباح والخسائر'!M81</f>
        <v>0</v>
      </c>
      <c r="N32" s="178">
        <f>'الأرباح والخسائر'!N81</f>
        <v>0</v>
      </c>
      <c r="O32" s="129">
        <f t="shared" si="6"/>
        <v>0</v>
      </c>
    </row>
    <row r="33" spans="1:16" ht="14.25" customHeight="1">
      <c r="B33" s="179" t="s">
        <v>171</v>
      </c>
      <c r="C33" s="180">
        <f t="shared" ref="C33:N33" si="7">SUM(C30:C32)</f>
        <v>0</v>
      </c>
      <c r="D33" s="180">
        <f t="shared" si="7"/>
        <v>0</v>
      </c>
      <c r="E33" s="180">
        <f t="shared" si="7"/>
        <v>0</v>
      </c>
      <c r="F33" s="180" t="e">
        <f t="shared" si="7"/>
        <v>#VALUE!</v>
      </c>
      <c r="G33" s="180" t="e">
        <f t="shared" si="7"/>
        <v>#VALUE!</v>
      </c>
      <c r="H33" s="180" t="e">
        <f t="shared" si="7"/>
        <v>#VALUE!</v>
      </c>
      <c r="I33" s="180">
        <f t="shared" si="7"/>
        <v>0</v>
      </c>
      <c r="J33" s="180">
        <f t="shared" si="7"/>
        <v>0</v>
      </c>
      <c r="K33" s="180">
        <f t="shared" si="7"/>
        <v>0</v>
      </c>
      <c r="L33" s="180">
        <f t="shared" si="7"/>
        <v>0</v>
      </c>
      <c r="M33" s="180">
        <f t="shared" si="7"/>
        <v>0</v>
      </c>
      <c r="N33" s="180">
        <f t="shared" si="7"/>
        <v>0</v>
      </c>
      <c r="O33" s="180" t="e">
        <f t="shared" si="6"/>
        <v>#VALUE!</v>
      </c>
    </row>
    <row r="34" spans="1:16" ht="14.25" customHeight="1">
      <c r="A34" s="143"/>
      <c r="B34" s="271" t="s">
        <v>172</v>
      </c>
      <c r="C34" s="223"/>
      <c r="D34" s="223"/>
      <c r="E34" s="223"/>
      <c r="F34" s="223"/>
      <c r="G34" s="223"/>
      <c r="H34" s="223"/>
      <c r="I34" s="223"/>
      <c r="J34" s="223"/>
      <c r="K34" s="223"/>
      <c r="L34" s="223"/>
      <c r="M34" s="223"/>
      <c r="N34" s="223"/>
      <c r="O34" s="224"/>
    </row>
    <row r="35" spans="1:16" ht="14.25" customHeight="1">
      <c r="B35" s="177" t="s">
        <v>173</v>
      </c>
      <c r="C35" s="180">
        <f>'معلومات اضافية'!D43</f>
        <v>0</v>
      </c>
      <c r="D35" s="180">
        <f>'معلومات اضافية'!E43</f>
        <v>0</v>
      </c>
      <c r="E35" s="180">
        <f>'معلومات اضافية'!F43</f>
        <v>0</v>
      </c>
      <c r="F35" s="180">
        <f>'معلومات اضافية'!G43</f>
        <v>0</v>
      </c>
      <c r="G35" s="180">
        <f>'معلومات اضافية'!H43</f>
        <v>0</v>
      </c>
      <c r="H35" s="180">
        <f>'معلومات اضافية'!I43</f>
        <v>0</v>
      </c>
      <c r="I35" s="180">
        <f>'معلومات اضافية'!J43</f>
        <v>0</v>
      </c>
      <c r="J35" s="180">
        <f>'معلومات اضافية'!K43</f>
        <v>0</v>
      </c>
      <c r="K35" s="180">
        <f>'معلومات اضافية'!L43</f>
        <v>0</v>
      </c>
      <c r="L35" s="180">
        <f>'معلومات اضافية'!M43</f>
        <v>0</v>
      </c>
      <c r="M35" s="180">
        <f>'معلومات اضافية'!N43</f>
        <v>0</v>
      </c>
      <c r="N35" s="180">
        <f>'معلومات اضافية'!O43</f>
        <v>0</v>
      </c>
      <c r="O35" s="180">
        <f t="shared" ref="O35:O40" si="8">SUM(C35:N35)</f>
        <v>0</v>
      </c>
    </row>
    <row r="36" spans="1:16" ht="14.25" customHeight="1">
      <c r="B36" s="177" t="s">
        <v>46</v>
      </c>
      <c r="C36" s="178">
        <f>المبيعات!E75*'معلومات اضافية'!$D$14</f>
        <v>0</v>
      </c>
      <c r="D36" s="178">
        <f>(المبيعات!F75*'معلومات اضافية'!$D$14)+(المبيعات!E75*'معلومات اضافية'!$D$15)</f>
        <v>0</v>
      </c>
      <c r="E36" s="178">
        <f>(المبيعات!G75*'معلومات اضافية'!$D$14)+(المبيعات!F75*'معلومات اضافية'!$D$15)+(المبيعات!E75*'معلومات اضافية'!$D$16)</f>
        <v>0</v>
      </c>
      <c r="F36" s="178">
        <f>(المبيعات!H75*'معلومات اضافية'!$D$14)+(المبيعات!G75*'معلومات اضافية'!$D$15)+(المبيعات!F75*'معلومات اضافية'!$D$16)</f>
        <v>0</v>
      </c>
      <c r="G36" s="178">
        <f>(المبيعات!I75*'معلومات اضافية'!$D$14)+(المبيعات!H75*'معلومات اضافية'!$D$15)+(المبيعات!G75*'معلومات اضافية'!$D$16)</f>
        <v>0</v>
      </c>
      <c r="H36" s="178">
        <f>(المبيعات!J75*'معلومات اضافية'!$D$14)+(المبيعات!I75*'معلومات اضافية'!$D$15)+(المبيعات!H75*'معلومات اضافية'!$D$16)</f>
        <v>0</v>
      </c>
      <c r="I36" s="178">
        <f>(المبيعات!K75*'معلومات اضافية'!$D$14)+(المبيعات!J75*'معلومات اضافية'!$D$15)+(المبيعات!I75*'معلومات اضافية'!$D$16)</f>
        <v>0</v>
      </c>
      <c r="J36" s="178">
        <f>(المبيعات!L75*'معلومات اضافية'!$D$14)+(المبيعات!K75*'معلومات اضافية'!$D$15)+(المبيعات!J75*'معلومات اضافية'!$D$16)</f>
        <v>0</v>
      </c>
      <c r="K36" s="178">
        <f>(المبيعات!M75*'معلومات اضافية'!$D$14)+(المبيعات!L75*'معلومات اضافية'!$D$15)+(المبيعات!K75*'معلومات اضافية'!$D$16)</f>
        <v>0</v>
      </c>
      <c r="L36" s="178">
        <f>(المبيعات!N75*'معلومات اضافية'!$D$14)+(المبيعات!M75*'معلومات اضافية'!$D$15)+(المبيعات!L75*'معلومات اضافية'!$D$16)</f>
        <v>0</v>
      </c>
      <c r="M36" s="178">
        <f>(المبيعات!O75*'معلومات اضافية'!$D$14)+(المبيعات!N75*'معلومات اضافية'!$D$15)+(المبيعات!M75*'معلومات اضافية'!$D$16)</f>
        <v>0</v>
      </c>
      <c r="N36" s="178">
        <f>(المبيعات!P75*'معلومات اضافية'!$D$14)+(المبيعات!O75*'معلومات اضافية'!$D$15)+(المبيعات!N75*'معلومات اضافية'!$D$16)</f>
        <v>0</v>
      </c>
      <c r="O36" s="180">
        <f t="shared" si="8"/>
        <v>0</v>
      </c>
    </row>
    <row r="37" spans="1:16" ht="14.25" customHeight="1">
      <c r="B37" s="177" t="s">
        <v>174</v>
      </c>
      <c r="C37" s="181"/>
      <c r="D37" s="181"/>
      <c r="E37" s="181"/>
      <c r="F37" s="181"/>
      <c r="G37" s="181"/>
      <c r="H37" s="181"/>
      <c r="I37" s="181"/>
      <c r="J37" s="181"/>
      <c r="K37" s="181"/>
      <c r="L37" s="181"/>
      <c r="M37" s="181"/>
      <c r="N37" s="181"/>
      <c r="O37" s="180">
        <f t="shared" si="8"/>
        <v>0</v>
      </c>
    </row>
    <row r="38" spans="1:16" ht="14.25" customHeight="1">
      <c r="B38" s="177" t="s">
        <v>175</v>
      </c>
      <c r="C38" s="178">
        <f>'الأرباح والخسائر'!C94</f>
        <v>0</v>
      </c>
      <c r="D38" s="178">
        <f>'الأرباح والخسائر'!D94</f>
        <v>0</v>
      </c>
      <c r="E38" s="178">
        <f>'الأرباح والخسائر'!E94</f>
        <v>0</v>
      </c>
      <c r="F38" s="178">
        <f>'الأرباح والخسائر'!F94</f>
        <v>0</v>
      </c>
      <c r="G38" s="178">
        <f>'الأرباح والخسائر'!G94</f>
        <v>0</v>
      </c>
      <c r="H38" s="178">
        <f>'الأرباح والخسائر'!H94</f>
        <v>0</v>
      </c>
      <c r="I38" s="178">
        <f>'الأرباح والخسائر'!I94</f>
        <v>0</v>
      </c>
      <c r="J38" s="178">
        <f>'الأرباح والخسائر'!J94</f>
        <v>0</v>
      </c>
      <c r="K38" s="178">
        <f>'الأرباح والخسائر'!K94</f>
        <v>0</v>
      </c>
      <c r="L38" s="178">
        <f>'الأرباح والخسائر'!L94</f>
        <v>0</v>
      </c>
      <c r="M38" s="178">
        <f>'الأرباح والخسائر'!M94</f>
        <v>0</v>
      </c>
      <c r="N38" s="178">
        <f>'الأرباح والخسائر'!N94</f>
        <v>0</v>
      </c>
      <c r="O38" s="180">
        <f t="shared" si="8"/>
        <v>0</v>
      </c>
    </row>
    <row r="39" spans="1:16" ht="14.25" customHeight="1">
      <c r="B39" s="177" t="s">
        <v>176</v>
      </c>
      <c r="C39" s="178">
        <f>SUM(L10+M10+N10)+'الأرباح والخسائر'!O100</f>
        <v>0</v>
      </c>
      <c r="D39" s="178"/>
      <c r="E39" s="178"/>
      <c r="F39" s="178">
        <f>SUM(C32+D32+E32)</f>
        <v>0</v>
      </c>
      <c r="G39" s="178"/>
      <c r="H39" s="178"/>
      <c r="I39" s="178">
        <f>SUM(F32+G32+H32)</f>
        <v>0</v>
      </c>
      <c r="J39" s="178"/>
      <c r="K39" s="178"/>
      <c r="L39" s="178">
        <f>SUM(I32+J32+K32)</f>
        <v>0</v>
      </c>
      <c r="M39" s="178"/>
      <c r="N39" s="178"/>
      <c r="O39" s="180">
        <f t="shared" si="8"/>
        <v>0</v>
      </c>
    </row>
    <row r="40" spans="1:16" ht="14.25" customHeight="1">
      <c r="B40" s="177" t="s">
        <v>186</v>
      </c>
      <c r="C40" s="178">
        <f>SUM(' سداد القروض  '!C18:C19)+SUM(' سداد القروض  '!C38:C39)</f>
        <v>0</v>
      </c>
      <c r="D40" s="178">
        <f>SUM(' سداد القروض  '!D18:D19)+SUM(' سداد القروض  '!D38:D39)</f>
        <v>0</v>
      </c>
      <c r="E40" s="178">
        <f>SUM(' سداد القروض  '!E18:E19)+SUM(' سداد القروض  '!E38:E39)</f>
        <v>0</v>
      </c>
      <c r="F40" s="178">
        <f>SUM(' سداد القروض  '!F18:F19)+SUM(' سداد القروض  '!F38:F39)</f>
        <v>0</v>
      </c>
      <c r="G40" s="178">
        <f>SUM(' سداد القروض  '!G18:G19)+SUM(' سداد القروض  '!G38:G39)</f>
        <v>0</v>
      </c>
      <c r="H40" s="178">
        <f>SUM(' سداد القروض  '!H18:H19)+SUM(' سداد القروض  '!H38:H39)</f>
        <v>0</v>
      </c>
      <c r="I40" s="178">
        <f>SUM(' سداد القروض  '!I18:I19)+SUM(' سداد القروض  '!I38:I39)</f>
        <v>0</v>
      </c>
      <c r="J40" s="178">
        <f>SUM(' سداد القروض  '!J18:J19)+SUM(' سداد القروض  '!J38:J39)</f>
        <v>0</v>
      </c>
      <c r="K40" s="178">
        <f>SUM(' سداد القروض  '!K18:K19)+SUM(' سداد القروض  '!K38:K39)</f>
        <v>0</v>
      </c>
      <c r="L40" s="178">
        <f>SUM(' سداد القروض  '!L18:L19)+SUM(' سداد القروض  '!L38:L39)</f>
        <v>0</v>
      </c>
      <c r="M40" s="178">
        <f>SUM(' سداد القروض  '!M18:M19)+SUM(' سداد القروض  '!M38:M39)</f>
        <v>0</v>
      </c>
      <c r="N40" s="178">
        <f>SUM(' سداد القروض  '!N18:N19)+SUM(' سداد القروض  '!N38:N39)</f>
        <v>0</v>
      </c>
      <c r="O40" s="180">
        <f t="shared" si="8"/>
        <v>0</v>
      </c>
    </row>
    <row r="41" spans="1:16" ht="14.25" customHeight="1">
      <c r="B41" s="182" t="s">
        <v>178</v>
      </c>
      <c r="C41" s="183">
        <f t="shared" ref="C41:O41" si="9">SUM(C35:C40)</f>
        <v>0</v>
      </c>
      <c r="D41" s="183">
        <f t="shared" si="9"/>
        <v>0</v>
      </c>
      <c r="E41" s="183">
        <f t="shared" si="9"/>
        <v>0</v>
      </c>
      <c r="F41" s="183">
        <f t="shared" si="9"/>
        <v>0</v>
      </c>
      <c r="G41" s="183">
        <f t="shared" si="9"/>
        <v>0</v>
      </c>
      <c r="H41" s="183">
        <f t="shared" si="9"/>
        <v>0</v>
      </c>
      <c r="I41" s="183">
        <f t="shared" si="9"/>
        <v>0</v>
      </c>
      <c r="J41" s="183">
        <f t="shared" si="9"/>
        <v>0</v>
      </c>
      <c r="K41" s="183">
        <f t="shared" si="9"/>
        <v>0</v>
      </c>
      <c r="L41" s="183">
        <f t="shared" si="9"/>
        <v>0</v>
      </c>
      <c r="M41" s="183">
        <f t="shared" si="9"/>
        <v>0</v>
      </c>
      <c r="N41" s="183">
        <f t="shared" si="9"/>
        <v>0</v>
      </c>
      <c r="O41" s="180">
        <f t="shared" si="9"/>
        <v>0</v>
      </c>
    </row>
    <row r="42" spans="1:16" ht="14.25" customHeight="1">
      <c r="A42" s="143"/>
      <c r="B42" s="271" t="s">
        <v>179</v>
      </c>
      <c r="C42" s="223"/>
      <c r="D42" s="223"/>
      <c r="E42" s="223"/>
      <c r="F42" s="223"/>
      <c r="G42" s="223"/>
      <c r="H42" s="223"/>
      <c r="I42" s="223"/>
      <c r="J42" s="223"/>
      <c r="K42" s="223"/>
      <c r="L42" s="223"/>
      <c r="M42" s="223"/>
      <c r="N42" s="223"/>
      <c r="O42" s="224"/>
    </row>
    <row r="43" spans="1:16" ht="14.25" customHeight="1">
      <c r="B43" s="179" t="s">
        <v>180</v>
      </c>
      <c r="C43" s="180">
        <f t="shared" ref="C43:N43" si="10">(C33-C41)</f>
        <v>0</v>
      </c>
      <c r="D43" s="180">
        <f t="shared" si="10"/>
        <v>0</v>
      </c>
      <c r="E43" s="180">
        <f t="shared" si="10"/>
        <v>0</v>
      </c>
      <c r="F43" s="180" t="e">
        <f t="shared" si="10"/>
        <v>#VALUE!</v>
      </c>
      <c r="G43" s="180" t="e">
        <f t="shared" si="10"/>
        <v>#VALUE!</v>
      </c>
      <c r="H43" s="180" t="e">
        <f t="shared" si="10"/>
        <v>#VALUE!</v>
      </c>
      <c r="I43" s="180">
        <f t="shared" si="10"/>
        <v>0</v>
      </c>
      <c r="J43" s="180">
        <f t="shared" si="10"/>
        <v>0</v>
      </c>
      <c r="K43" s="180">
        <f t="shared" si="10"/>
        <v>0</v>
      </c>
      <c r="L43" s="180">
        <f t="shared" si="10"/>
        <v>0</v>
      </c>
      <c r="M43" s="180">
        <f t="shared" si="10"/>
        <v>0</v>
      </c>
      <c r="N43" s="180">
        <f t="shared" si="10"/>
        <v>0</v>
      </c>
      <c r="O43" s="184"/>
    </row>
    <row r="44" spans="1:16" ht="14.25" customHeight="1">
      <c r="B44" s="179" t="s">
        <v>181</v>
      </c>
      <c r="C44" s="181"/>
      <c r="D44" s="181"/>
      <c r="E44" s="181"/>
      <c r="F44" s="181"/>
      <c r="G44" s="181"/>
      <c r="H44" s="181"/>
      <c r="I44" s="181"/>
      <c r="J44" s="181"/>
      <c r="K44" s="181"/>
      <c r="L44" s="181"/>
      <c r="M44" s="181"/>
      <c r="N44" s="181"/>
      <c r="O44" s="184"/>
    </row>
    <row r="45" spans="1:16" ht="14.25" customHeight="1">
      <c r="B45" s="179" t="s">
        <v>182</v>
      </c>
      <c r="C45" s="185">
        <f>(C43+O23+C44)</f>
        <v>0</v>
      </c>
      <c r="D45" s="185">
        <f t="shared" ref="D45:N45" si="11">(C45+D43+D44)</f>
        <v>0</v>
      </c>
      <c r="E45" s="185">
        <f t="shared" si="11"/>
        <v>0</v>
      </c>
      <c r="F45" s="185" t="e">
        <f t="shared" si="11"/>
        <v>#VALUE!</v>
      </c>
      <c r="G45" s="185" t="e">
        <f t="shared" si="11"/>
        <v>#VALUE!</v>
      </c>
      <c r="H45" s="185" t="e">
        <f t="shared" si="11"/>
        <v>#VALUE!</v>
      </c>
      <c r="I45" s="185" t="e">
        <f t="shared" si="11"/>
        <v>#VALUE!</v>
      </c>
      <c r="J45" s="185" t="e">
        <f t="shared" si="11"/>
        <v>#VALUE!</v>
      </c>
      <c r="K45" s="185" t="e">
        <f t="shared" si="11"/>
        <v>#VALUE!</v>
      </c>
      <c r="L45" s="185" t="e">
        <f t="shared" si="11"/>
        <v>#VALUE!</v>
      </c>
      <c r="M45" s="185" t="e">
        <f t="shared" si="11"/>
        <v>#VALUE!</v>
      </c>
      <c r="N45" s="185" t="e">
        <f t="shared" si="11"/>
        <v>#VALUE!</v>
      </c>
      <c r="O45" s="185" t="e">
        <f>(N45)</f>
        <v>#VALUE!</v>
      </c>
    </row>
    <row r="46" spans="1:16" ht="14.25" customHeight="1">
      <c r="C46" s="187" t="s">
        <v>183</v>
      </c>
      <c r="O46" s="188" t="s">
        <v>184</v>
      </c>
      <c r="P46" s="44"/>
    </row>
    <row r="47" spans="1:16" ht="15" customHeight="1">
      <c r="G47" s="259" t="s">
        <v>187</v>
      </c>
      <c r="H47" s="210"/>
      <c r="I47" s="210"/>
      <c r="J47" s="210"/>
      <c r="O47" s="94"/>
      <c r="P47" s="94"/>
    </row>
    <row r="48" spans="1:16" ht="15" customHeight="1">
      <c r="G48" s="210"/>
      <c r="H48" s="210"/>
      <c r="I48" s="210"/>
      <c r="J48" s="210"/>
    </row>
    <row r="49" spans="1:15" ht="15" customHeight="1">
      <c r="G49" s="255"/>
      <c r="H49" s="255"/>
      <c r="I49" s="255"/>
      <c r="J49" s="255"/>
    </row>
    <row r="50" spans="1:15" ht="14.25" customHeight="1">
      <c r="B50" s="174"/>
      <c r="C50" s="175" t="s">
        <v>52</v>
      </c>
      <c r="D50" s="175" t="s">
        <v>53</v>
      </c>
      <c r="E50" s="175" t="s">
        <v>54</v>
      </c>
      <c r="F50" s="175" t="s">
        <v>55</v>
      </c>
      <c r="G50" s="175" t="s">
        <v>56</v>
      </c>
      <c r="H50" s="175" t="s">
        <v>57</v>
      </c>
      <c r="I50" s="175" t="s">
        <v>58</v>
      </c>
      <c r="J50" s="175" t="s">
        <v>59</v>
      </c>
      <c r="K50" s="175" t="s">
        <v>60</v>
      </c>
      <c r="L50" s="175" t="s">
        <v>61</v>
      </c>
      <c r="M50" s="175" t="s">
        <v>62</v>
      </c>
      <c r="N50" s="175" t="s">
        <v>63</v>
      </c>
      <c r="O50" s="176" t="s">
        <v>167</v>
      </c>
    </row>
    <row r="51" spans="1:15" ht="14.25" customHeight="1">
      <c r="A51" s="143"/>
      <c r="B51" s="271" t="s">
        <v>168</v>
      </c>
      <c r="C51" s="223"/>
      <c r="D51" s="223"/>
      <c r="E51" s="223"/>
      <c r="F51" s="223"/>
      <c r="G51" s="223"/>
      <c r="H51" s="223"/>
      <c r="I51" s="223"/>
      <c r="J51" s="223"/>
      <c r="K51" s="223"/>
      <c r="L51" s="223"/>
      <c r="M51" s="223"/>
      <c r="N51" s="223"/>
      <c r="O51" s="224"/>
    </row>
    <row r="52" spans="1:15" ht="14.25" customHeight="1">
      <c r="B52" s="177" t="s">
        <v>169</v>
      </c>
      <c r="C52" s="178">
        <f>المبيعات!E106*'معلومات اضافية'!$E$6</f>
        <v>0</v>
      </c>
      <c r="D52" s="178">
        <f>المبيعات!F106*'معلومات اضافية'!$E$6</f>
        <v>0</v>
      </c>
      <c r="E52" s="178">
        <f>المبيعات!G106*'معلومات اضافية'!$E$6</f>
        <v>0</v>
      </c>
      <c r="F52" s="178">
        <f>المبيعات!H106*'معلومات اضافية'!$E$6</f>
        <v>0</v>
      </c>
      <c r="G52" s="178">
        <f>المبيعات!I106*'معلومات اضافية'!$E$6</f>
        <v>0</v>
      </c>
      <c r="H52" s="178">
        <f>المبيعات!J106*'معلومات اضافية'!$E$6</f>
        <v>0</v>
      </c>
      <c r="I52" s="178">
        <f>المبيعات!K106*'معلومات اضافية'!$E$6</f>
        <v>0</v>
      </c>
      <c r="J52" s="178">
        <f>المبيعات!L106*'معلومات اضافية'!$E$6</f>
        <v>0</v>
      </c>
      <c r="K52" s="178">
        <f>المبيعات!M106*'معلومات اضافية'!$E$6</f>
        <v>0</v>
      </c>
      <c r="L52" s="178">
        <f>المبيعات!N106*'معلومات اضافية'!$E$6</f>
        <v>0</v>
      </c>
      <c r="M52" s="178">
        <f>المبيعات!O106*'معلومات اضافية'!$E$6</f>
        <v>0</v>
      </c>
      <c r="N52" s="178">
        <f>المبيعات!P106*'معلومات اضافية'!$E$6</f>
        <v>0</v>
      </c>
      <c r="O52" s="129">
        <f t="shared" ref="O52:O55" si="12">SUM(C52:N52)</f>
        <v>0</v>
      </c>
    </row>
    <row r="53" spans="1:15" ht="14.25" customHeight="1">
      <c r="B53" s="177" t="s">
        <v>170</v>
      </c>
      <c r="C53" s="178"/>
      <c r="D53" s="178">
        <f>المبيعات!E106*'معلومات اضافية'!$E$7</f>
        <v>0</v>
      </c>
      <c r="E53" s="178">
        <f>(المبيعات!F106*'معلومات اضافية'!$E$7)+(المبيعات!E106*'معلومات اضافية'!$E$8)</f>
        <v>0</v>
      </c>
      <c r="F53" s="178">
        <f>(المبيعات!G106*'معلومات اضافية'!$E$7)+(المبيعات!F106*'معلومات اضافية'!$E$8)</f>
        <v>0</v>
      </c>
      <c r="G53" s="178">
        <f>(المبيعات!H106*'معلومات اضافية'!$E$7)+(المبيعات!G106*'معلومات اضافية'!$E$8)</f>
        <v>0</v>
      </c>
      <c r="H53" s="178">
        <f>(المبيعات!I106*'معلومات اضافية'!$E$7)+(المبيعات!H106*'معلومات اضافية'!$E$8)</f>
        <v>0</v>
      </c>
      <c r="I53" s="178">
        <f>(المبيعات!J106*'معلومات اضافية'!$E$7)+(المبيعات!I106*'معلومات اضافية'!$E$8)</f>
        <v>0</v>
      </c>
      <c r="J53" s="178">
        <f>(المبيعات!K106*'معلومات اضافية'!$E$7)+(المبيعات!J106*'معلومات اضافية'!$E$8)</f>
        <v>0</v>
      </c>
      <c r="K53" s="178">
        <f>(المبيعات!L106*'معلومات اضافية'!$E$7)+(المبيعات!K106*'معلومات اضافية'!$E$8)</f>
        <v>0</v>
      </c>
      <c r="L53" s="178">
        <f>(المبيعات!M106*'معلومات اضافية'!$E$7)+(المبيعات!L106*'معلومات اضافية'!$E$8)</f>
        <v>0</v>
      </c>
      <c r="M53" s="178">
        <f>(المبيعات!N106*'معلومات اضافية'!$E$7)+(المبيعات!M106*'معلومات اضافية'!$E$8)</f>
        <v>0</v>
      </c>
      <c r="N53" s="178">
        <f>(المبيعات!O106*'معلومات اضافية'!$E$7)+(المبيعات!N106*'معلومات اضافية'!$E$8)</f>
        <v>0</v>
      </c>
      <c r="O53" s="129">
        <f t="shared" si="12"/>
        <v>0</v>
      </c>
    </row>
    <row r="54" spans="1:15" ht="14.25" customHeight="1">
      <c r="B54" s="177" t="s">
        <v>120</v>
      </c>
      <c r="C54" s="178">
        <f>'الأرباح والخسائر'!C121</f>
        <v>0</v>
      </c>
      <c r="D54" s="178">
        <f>'الأرباح والخسائر'!D121</f>
        <v>0</v>
      </c>
      <c r="E54" s="178">
        <f>'الأرباح والخسائر'!E121</f>
        <v>0</v>
      </c>
      <c r="F54" s="178">
        <f>'الأرباح والخسائر'!F121</f>
        <v>0</v>
      </c>
      <c r="G54" s="178">
        <f>'الأرباح والخسائر'!G121</f>
        <v>0</v>
      </c>
      <c r="H54" s="178">
        <f>'الأرباح والخسائر'!H121</f>
        <v>0</v>
      </c>
      <c r="I54" s="178">
        <f>'الأرباح والخسائر'!I121</f>
        <v>0</v>
      </c>
      <c r="J54" s="178">
        <f>'الأرباح والخسائر'!J121</f>
        <v>0</v>
      </c>
      <c r="K54" s="178">
        <f>'الأرباح والخسائر'!K121</f>
        <v>0</v>
      </c>
      <c r="L54" s="178">
        <f>'الأرباح والخسائر'!L121</f>
        <v>0</v>
      </c>
      <c r="M54" s="178">
        <f>'الأرباح والخسائر'!M121</f>
        <v>0</v>
      </c>
      <c r="N54" s="178">
        <f>'الأرباح والخسائر'!N121</f>
        <v>0</v>
      </c>
      <c r="O54" s="129">
        <f t="shared" si="12"/>
        <v>0</v>
      </c>
    </row>
    <row r="55" spans="1:15" ht="14.25" customHeight="1">
      <c r="B55" s="179" t="s">
        <v>171</v>
      </c>
      <c r="C55" s="180">
        <f t="shared" ref="C55:N55" si="13">SUM(C52:C54)</f>
        <v>0</v>
      </c>
      <c r="D55" s="180">
        <f t="shared" si="13"/>
        <v>0</v>
      </c>
      <c r="E55" s="180">
        <f t="shared" si="13"/>
        <v>0</v>
      </c>
      <c r="F55" s="180">
        <f t="shared" si="13"/>
        <v>0</v>
      </c>
      <c r="G55" s="180">
        <f t="shared" si="13"/>
        <v>0</v>
      </c>
      <c r="H55" s="180">
        <f t="shared" si="13"/>
        <v>0</v>
      </c>
      <c r="I55" s="180">
        <f t="shared" si="13"/>
        <v>0</v>
      </c>
      <c r="J55" s="180">
        <f t="shared" si="13"/>
        <v>0</v>
      </c>
      <c r="K55" s="180">
        <f t="shared" si="13"/>
        <v>0</v>
      </c>
      <c r="L55" s="180">
        <f t="shared" si="13"/>
        <v>0</v>
      </c>
      <c r="M55" s="180">
        <f t="shared" si="13"/>
        <v>0</v>
      </c>
      <c r="N55" s="180">
        <f t="shared" si="13"/>
        <v>0</v>
      </c>
      <c r="O55" s="180">
        <f t="shared" si="12"/>
        <v>0</v>
      </c>
    </row>
    <row r="56" spans="1:15" ht="14.25" customHeight="1">
      <c r="A56" s="143"/>
      <c r="B56" s="271" t="s">
        <v>172</v>
      </c>
      <c r="C56" s="223"/>
      <c r="D56" s="223"/>
      <c r="E56" s="223"/>
      <c r="F56" s="223"/>
      <c r="G56" s="223"/>
      <c r="H56" s="223"/>
      <c r="I56" s="223"/>
      <c r="J56" s="223"/>
      <c r="K56" s="223"/>
      <c r="L56" s="223"/>
      <c r="M56" s="223"/>
      <c r="N56" s="223"/>
      <c r="O56" s="224"/>
    </row>
    <row r="57" spans="1:15" ht="14.25" customHeight="1">
      <c r="B57" s="189" t="s">
        <v>173</v>
      </c>
      <c r="C57" s="180">
        <f>'معلومات اضافية'!D56</f>
        <v>0</v>
      </c>
      <c r="D57" s="180">
        <f>'معلومات اضافية'!E56</f>
        <v>0</v>
      </c>
      <c r="E57" s="180">
        <f>'معلومات اضافية'!F56</f>
        <v>0</v>
      </c>
      <c r="F57" s="180">
        <f>'معلومات اضافية'!G56</f>
        <v>0</v>
      </c>
      <c r="G57" s="180">
        <f>'معلومات اضافية'!H56</f>
        <v>0</v>
      </c>
      <c r="H57" s="180">
        <f>'معلومات اضافية'!I56</f>
        <v>0</v>
      </c>
      <c r="I57" s="180">
        <f>'معلومات اضافية'!J56</f>
        <v>0</v>
      </c>
      <c r="J57" s="180">
        <f>'معلومات اضافية'!K56</f>
        <v>0</v>
      </c>
      <c r="K57" s="180">
        <f>'معلومات اضافية'!L56</f>
        <v>0</v>
      </c>
      <c r="L57" s="180">
        <f>'معلومات اضافية'!M56</f>
        <v>0</v>
      </c>
      <c r="M57" s="180">
        <f>'معلومات اضافية'!N56</f>
        <v>0</v>
      </c>
      <c r="N57" s="180">
        <f>'معلومات اضافية'!O56</f>
        <v>0</v>
      </c>
      <c r="O57" s="180">
        <f t="shared" ref="O57:O62" si="14">SUM(C57:N57)</f>
        <v>0</v>
      </c>
    </row>
    <row r="58" spans="1:15" ht="14.25" customHeight="1">
      <c r="B58" s="177" t="s">
        <v>46</v>
      </c>
      <c r="C58" s="178">
        <f>المبيعات!E107*'معلومات اضافية'!$E$14</f>
        <v>0</v>
      </c>
      <c r="D58" s="178">
        <f>(المبيعات!F107*'معلومات اضافية'!$E$14)+(المبيعات!E107*'معلومات اضافية'!$E$15)</f>
        <v>0</v>
      </c>
      <c r="E58" s="178">
        <f>(المبيعات!G107*'معلومات اضافية'!$E$14)+(المبيعات!F107*'معلومات اضافية'!$E$15)+(المبيعات!E107*'معلومات اضافية'!$E$16)</f>
        <v>0</v>
      </c>
      <c r="F58" s="178">
        <f>(المبيعات!H107*'معلومات اضافية'!$E$14)+(المبيعات!G107*'معلومات اضافية'!$E$15)+(المبيعات!F107*'معلومات اضافية'!$E$16)</f>
        <v>0</v>
      </c>
      <c r="G58" s="178">
        <f>(المبيعات!I107*'معلومات اضافية'!$E$14)+(المبيعات!H107*'معلومات اضافية'!$E$15)+(المبيعات!G107*'معلومات اضافية'!$E$16)</f>
        <v>0</v>
      </c>
      <c r="H58" s="178">
        <f>(المبيعات!J107*'معلومات اضافية'!$E$14)+(المبيعات!I107*'معلومات اضافية'!$E$15)+(المبيعات!H107*'معلومات اضافية'!$E$16)</f>
        <v>0</v>
      </c>
      <c r="I58" s="178">
        <f>(المبيعات!K107*'معلومات اضافية'!$E$14)+(المبيعات!J107*'معلومات اضافية'!$E$15)+(المبيعات!I107*'معلومات اضافية'!$E$16)</f>
        <v>0</v>
      </c>
      <c r="J58" s="178">
        <f>(المبيعات!L107*'معلومات اضافية'!$E$14)+(المبيعات!K107*'معلومات اضافية'!$E$15)+(المبيعات!J107*'معلومات اضافية'!$E$16)</f>
        <v>0</v>
      </c>
      <c r="K58" s="178">
        <f>(المبيعات!M107*'معلومات اضافية'!$E$14)+(المبيعات!L107*'معلومات اضافية'!$E$15)+(المبيعات!K107*'معلومات اضافية'!$E$16)</f>
        <v>0</v>
      </c>
      <c r="L58" s="178">
        <f>(المبيعات!N107*'معلومات اضافية'!$E$14)+(المبيعات!M107*'معلومات اضافية'!$E$15)+(المبيعات!L107*'معلومات اضافية'!$E$16)</f>
        <v>0</v>
      </c>
      <c r="M58" s="178">
        <f>(المبيعات!O107*'معلومات اضافية'!$E$14)+(المبيعات!N107*'معلومات اضافية'!$E$15)+(المبيعات!M107*'معلومات اضافية'!$E$16)</f>
        <v>0</v>
      </c>
      <c r="N58" s="178">
        <f>(المبيعات!P107*'معلومات اضافية'!$E$14)+(المبيعات!O107*'معلومات اضافية'!$E$15)+(المبيعات!N107*'معلومات اضافية'!$E$16)</f>
        <v>0</v>
      </c>
      <c r="O58" s="180">
        <f t="shared" si="14"/>
        <v>0</v>
      </c>
    </row>
    <row r="59" spans="1:15" ht="14.25" customHeight="1">
      <c r="B59" s="177" t="s">
        <v>174</v>
      </c>
      <c r="C59" s="181"/>
      <c r="D59" s="181"/>
      <c r="E59" s="181"/>
      <c r="F59" s="181"/>
      <c r="G59" s="181"/>
      <c r="H59" s="181"/>
      <c r="I59" s="181"/>
      <c r="J59" s="181"/>
      <c r="K59" s="181"/>
      <c r="L59" s="181"/>
      <c r="M59" s="181"/>
      <c r="N59" s="181"/>
      <c r="O59" s="180">
        <f t="shared" si="14"/>
        <v>0</v>
      </c>
    </row>
    <row r="60" spans="1:15" ht="14.25" customHeight="1">
      <c r="B60" s="177" t="s">
        <v>175</v>
      </c>
      <c r="C60" s="178">
        <f>'الأرباح والخسائر'!C134</f>
        <v>0</v>
      </c>
      <c r="D60" s="178">
        <f>'الأرباح والخسائر'!D134</f>
        <v>0</v>
      </c>
      <c r="E60" s="178">
        <f>'الأرباح والخسائر'!E134</f>
        <v>0</v>
      </c>
      <c r="F60" s="178">
        <f>'الأرباح والخسائر'!F134</f>
        <v>0</v>
      </c>
      <c r="G60" s="178">
        <f>'الأرباح والخسائر'!G134</f>
        <v>0</v>
      </c>
      <c r="H60" s="178">
        <f>'الأرباح والخسائر'!H134</f>
        <v>0</v>
      </c>
      <c r="I60" s="178">
        <f>'الأرباح والخسائر'!I134</f>
        <v>0</v>
      </c>
      <c r="J60" s="178">
        <f>'الأرباح والخسائر'!J134</f>
        <v>0</v>
      </c>
      <c r="K60" s="178">
        <f>'الأرباح والخسائر'!K134</f>
        <v>0</v>
      </c>
      <c r="L60" s="178">
        <f>'الأرباح والخسائر'!L134</f>
        <v>0</v>
      </c>
      <c r="M60" s="178">
        <f>'الأرباح والخسائر'!M134</f>
        <v>0</v>
      </c>
      <c r="N60" s="178">
        <f>'الأرباح والخسائر'!N134</f>
        <v>0</v>
      </c>
      <c r="O60" s="180">
        <f t="shared" si="14"/>
        <v>0</v>
      </c>
    </row>
    <row r="61" spans="1:15" ht="14.25" customHeight="1">
      <c r="B61" s="177" t="s">
        <v>176</v>
      </c>
      <c r="C61" s="178">
        <f>SUM(L32+M32+N32)+'الأرباح والخسائر'!O140</f>
        <v>0</v>
      </c>
      <c r="D61" s="178"/>
      <c r="E61" s="178"/>
      <c r="F61" s="178">
        <f>SUM(C54+D54+E54)</f>
        <v>0</v>
      </c>
      <c r="G61" s="178"/>
      <c r="H61" s="178"/>
      <c r="I61" s="178">
        <f>SUM(F54+G54+H54)</f>
        <v>0</v>
      </c>
      <c r="J61" s="178"/>
      <c r="K61" s="178"/>
      <c r="L61" s="178">
        <f>SUM(I54+J54+K54)</f>
        <v>0</v>
      </c>
      <c r="M61" s="178"/>
      <c r="N61" s="178"/>
      <c r="O61" s="180">
        <f t="shared" si="14"/>
        <v>0</v>
      </c>
    </row>
    <row r="62" spans="1:15" ht="14.25" customHeight="1">
      <c r="B62" s="177" t="s">
        <v>186</v>
      </c>
      <c r="C62" s="178">
        <f>SUM(' سداد القروض  '!C22:C23)+SUM(' سداد القروض  '!C42:C43)</f>
        <v>0</v>
      </c>
      <c r="D62" s="178">
        <f>SUM(' سداد القروض  '!D22:D23)+SUM(' سداد القروض  '!D42:D43)</f>
        <v>0</v>
      </c>
      <c r="E62" s="178">
        <f>SUM(' سداد القروض  '!E22:E23)+SUM(' سداد القروض  '!E42:E43)</f>
        <v>0</v>
      </c>
      <c r="F62" s="178">
        <f>SUM(' سداد القروض  '!F22:F23)+SUM(' سداد القروض  '!F42:F43)</f>
        <v>0</v>
      </c>
      <c r="G62" s="178">
        <f>SUM(' سداد القروض  '!G22:G23)+SUM(' سداد القروض  '!G42:G43)</f>
        <v>0</v>
      </c>
      <c r="H62" s="178">
        <f>SUM(' سداد القروض  '!H22:H23)+SUM(' سداد القروض  '!H42:H43)</f>
        <v>0</v>
      </c>
      <c r="I62" s="178">
        <f>SUM(' سداد القروض  '!I22:I23)+SUM(' سداد القروض  '!I42:I43)</f>
        <v>0</v>
      </c>
      <c r="J62" s="178">
        <f>SUM(' سداد القروض  '!J22:J23)+SUM(' سداد القروض  '!J42:J43)</f>
        <v>0</v>
      </c>
      <c r="K62" s="178">
        <f>SUM(' سداد القروض  '!K22:K23)+SUM(' سداد القروض  '!K42:K43)</f>
        <v>0</v>
      </c>
      <c r="L62" s="178">
        <f>SUM(' سداد القروض  '!L22:L23)+SUM(' سداد القروض  '!L42:L43)</f>
        <v>0</v>
      </c>
      <c r="M62" s="178">
        <f>SUM(' سداد القروض  '!M22:M23)+SUM(' سداد القروض  '!M42:M43)</f>
        <v>0</v>
      </c>
      <c r="N62" s="178">
        <f>SUM(' سداد القروض  '!N22:N23)+SUM(' سداد القروض  '!N42:N43)</f>
        <v>0</v>
      </c>
      <c r="O62" s="180">
        <f t="shared" si="14"/>
        <v>0</v>
      </c>
    </row>
    <row r="63" spans="1:15" ht="14.25" customHeight="1">
      <c r="B63" s="182" t="s">
        <v>178</v>
      </c>
      <c r="C63" s="183">
        <f t="shared" ref="C63:O63" si="15">SUM(C57:C62)</f>
        <v>0</v>
      </c>
      <c r="D63" s="183">
        <f t="shared" si="15"/>
        <v>0</v>
      </c>
      <c r="E63" s="183">
        <f t="shared" si="15"/>
        <v>0</v>
      </c>
      <c r="F63" s="183">
        <f t="shared" si="15"/>
        <v>0</v>
      </c>
      <c r="G63" s="183">
        <f t="shared" si="15"/>
        <v>0</v>
      </c>
      <c r="H63" s="183">
        <f t="shared" si="15"/>
        <v>0</v>
      </c>
      <c r="I63" s="183">
        <f t="shared" si="15"/>
        <v>0</v>
      </c>
      <c r="J63" s="183">
        <f t="shared" si="15"/>
        <v>0</v>
      </c>
      <c r="K63" s="183">
        <f t="shared" si="15"/>
        <v>0</v>
      </c>
      <c r="L63" s="183">
        <f t="shared" si="15"/>
        <v>0</v>
      </c>
      <c r="M63" s="183">
        <f t="shared" si="15"/>
        <v>0</v>
      </c>
      <c r="N63" s="183">
        <f t="shared" si="15"/>
        <v>0</v>
      </c>
      <c r="O63" s="180">
        <f t="shared" si="15"/>
        <v>0</v>
      </c>
    </row>
    <row r="64" spans="1:15" ht="14.25" customHeight="1">
      <c r="B64" s="271" t="s">
        <v>179</v>
      </c>
      <c r="C64" s="223"/>
      <c r="D64" s="223"/>
      <c r="E64" s="223"/>
      <c r="F64" s="223"/>
      <c r="G64" s="223"/>
      <c r="H64" s="223"/>
      <c r="I64" s="223"/>
      <c r="J64" s="223"/>
      <c r="K64" s="223"/>
      <c r="L64" s="223"/>
      <c r="M64" s="223"/>
      <c r="N64" s="223"/>
      <c r="O64" s="224"/>
    </row>
    <row r="65" spans="2:16" ht="14.25" customHeight="1">
      <c r="B65" s="179" t="s">
        <v>180</v>
      </c>
      <c r="C65" s="180">
        <f t="shared" ref="C65:N65" si="16">(C55-C63)</f>
        <v>0</v>
      </c>
      <c r="D65" s="180">
        <f t="shared" si="16"/>
        <v>0</v>
      </c>
      <c r="E65" s="180">
        <f t="shared" si="16"/>
        <v>0</v>
      </c>
      <c r="F65" s="180">
        <f t="shared" si="16"/>
        <v>0</v>
      </c>
      <c r="G65" s="180">
        <f t="shared" si="16"/>
        <v>0</v>
      </c>
      <c r="H65" s="180">
        <f t="shared" si="16"/>
        <v>0</v>
      </c>
      <c r="I65" s="180">
        <f t="shared" si="16"/>
        <v>0</v>
      </c>
      <c r="J65" s="180">
        <f t="shared" si="16"/>
        <v>0</v>
      </c>
      <c r="K65" s="180">
        <f t="shared" si="16"/>
        <v>0</v>
      </c>
      <c r="L65" s="180">
        <f t="shared" si="16"/>
        <v>0</v>
      </c>
      <c r="M65" s="180">
        <f t="shared" si="16"/>
        <v>0</v>
      </c>
      <c r="N65" s="180">
        <f t="shared" si="16"/>
        <v>0</v>
      </c>
      <c r="O65" s="184"/>
    </row>
    <row r="66" spans="2:16" ht="14.25" customHeight="1">
      <c r="B66" s="179" t="s">
        <v>181</v>
      </c>
      <c r="C66" s="181"/>
      <c r="D66" s="181"/>
      <c r="E66" s="181"/>
      <c r="F66" s="181"/>
      <c r="G66" s="181"/>
      <c r="H66" s="181"/>
      <c r="I66" s="181"/>
      <c r="J66" s="181"/>
      <c r="K66" s="181"/>
      <c r="L66" s="181"/>
      <c r="M66" s="181"/>
      <c r="N66" s="181"/>
      <c r="O66" s="184"/>
    </row>
    <row r="67" spans="2:16" ht="14.25" customHeight="1">
      <c r="B67" s="179" t="s">
        <v>182</v>
      </c>
      <c r="C67" s="185" t="e">
        <f>(C65+O45+C66)</f>
        <v>#VALUE!</v>
      </c>
      <c r="D67" s="185" t="e">
        <f t="shared" ref="D67:N67" si="17">(C67+D65+D66)</f>
        <v>#VALUE!</v>
      </c>
      <c r="E67" s="185" t="e">
        <f t="shared" si="17"/>
        <v>#VALUE!</v>
      </c>
      <c r="F67" s="185" t="e">
        <f t="shared" si="17"/>
        <v>#VALUE!</v>
      </c>
      <c r="G67" s="185" t="e">
        <f t="shared" si="17"/>
        <v>#VALUE!</v>
      </c>
      <c r="H67" s="185" t="e">
        <f t="shared" si="17"/>
        <v>#VALUE!</v>
      </c>
      <c r="I67" s="185" t="e">
        <f t="shared" si="17"/>
        <v>#VALUE!</v>
      </c>
      <c r="J67" s="185" t="e">
        <f t="shared" si="17"/>
        <v>#VALUE!</v>
      </c>
      <c r="K67" s="185" t="e">
        <f t="shared" si="17"/>
        <v>#VALUE!</v>
      </c>
      <c r="L67" s="185" t="e">
        <f t="shared" si="17"/>
        <v>#VALUE!</v>
      </c>
      <c r="M67" s="185" t="e">
        <f t="shared" si="17"/>
        <v>#VALUE!</v>
      </c>
      <c r="N67" s="185" t="e">
        <f t="shared" si="17"/>
        <v>#VALUE!</v>
      </c>
      <c r="O67" s="185" t="e">
        <f>(N67)</f>
        <v>#VALUE!</v>
      </c>
    </row>
    <row r="68" spans="2:16" ht="14.25" customHeight="1">
      <c r="C68" s="187" t="s">
        <v>183</v>
      </c>
      <c r="O68" s="188" t="s">
        <v>184</v>
      </c>
      <c r="P68" s="131"/>
    </row>
    <row r="69" spans="2:16" ht="14.25" customHeight="1"/>
    <row r="70" spans="2:16" ht="14.25" customHeight="1"/>
    <row r="71" spans="2:16" ht="14.25" customHeight="1"/>
    <row r="72" spans="2:16" ht="14.25" customHeight="1"/>
    <row r="73" spans="2:16" ht="14.25" customHeight="1"/>
    <row r="74" spans="2:16" ht="14.25" customHeight="1"/>
    <row r="75" spans="2:16" ht="14.25" customHeight="1"/>
    <row r="76" spans="2:16" ht="14.25" customHeight="1"/>
    <row r="77" spans="2:16" ht="14.25" customHeight="1"/>
    <row r="78" spans="2:16" ht="14.25" customHeight="1"/>
    <row r="79" spans="2:16" ht="14.25" customHeight="1"/>
    <row r="80" spans="2:16"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2">
    <mergeCell ref="G3:J5"/>
    <mergeCell ref="B7:O7"/>
    <mergeCell ref="B12:O12"/>
    <mergeCell ref="B20:O20"/>
    <mergeCell ref="B29:O29"/>
    <mergeCell ref="G25:J27"/>
    <mergeCell ref="G47:J49"/>
    <mergeCell ref="B51:O51"/>
    <mergeCell ref="B56:O56"/>
    <mergeCell ref="B64:O64"/>
    <mergeCell ref="B34:O34"/>
    <mergeCell ref="B42:O42"/>
  </mergeCells>
  <conditionalFormatting sqref="C19:O19">
    <cfRule type="expression" dxfId="45" priority="1" stopIfTrue="1">
      <formula>ISERROR(C19)</formula>
    </cfRule>
  </conditionalFormatting>
  <conditionalFormatting sqref="C21:N21">
    <cfRule type="expression" dxfId="44" priority="2" stopIfTrue="1">
      <formula>ISERROR(C21)</formula>
    </cfRule>
  </conditionalFormatting>
  <conditionalFormatting sqref="C21:N21">
    <cfRule type="cellIs" dxfId="43" priority="3" operator="lessThan">
      <formula>0</formula>
    </cfRule>
  </conditionalFormatting>
  <conditionalFormatting sqref="C21:N21">
    <cfRule type="cellIs" dxfId="42" priority="4" operator="lessThan">
      <formula>0</formula>
    </cfRule>
  </conditionalFormatting>
  <conditionalFormatting sqref="C21:N21 C23:O23">
    <cfRule type="cellIs" dxfId="41" priority="5" operator="greaterThan">
      <formula>0</formula>
    </cfRule>
  </conditionalFormatting>
  <conditionalFormatting sqref="O43:O44">
    <cfRule type="expression" dxfId="40" priority="6" stopIfTrue="1">
      <formula>ISERROR(O43)</formula>
    </cfRule>
  </conditionalFormatting>
  <conditionalFormatting sqref="C41:O41">
    <cfRule type="expression" dxfId="39" priority="7" stopIfTrue="1">
      <formula>ISERROR(C41)</formula>
    </cfRule>
  </conditionalFormatting>
  <conditionalFormatting sqref="C43:N43">
    <cfRule type="expression" dxfId="38" priority="8" stopIfTrue="1">
      <formula>ISERROR(C43)</formula>
    </cfRule>
  </conditionalFormatting>
  <conditionalFormatting sqref="C43:O43 O44">
    <cfRule type="cellIs" dxfId="37" priority="9" operator="lessThan">
      <formula>0</formula>
    </cfRule>
  </conditionalFormatting>
  <conditionalFormatting sqref="C43:O43 O44">
    <cfRule type="cellIs" dxfId="36" priority="10" operator="lessThan">
      <formula>0</formula>
    </cfRule>
  </conditionalFormatting>
  <conditionalFormatting sqref="C43:O43 C45:O45 O44">
    <cfRule type="cellIs" dxfId="35" priority="11" operator="greaterThan">
      <formula>0</formula>
    </cfRule>
  </conditionalFormatting>
  <conditionalFormatting sqref="O21">
    <cfRule type="expression" dxfId="34" priority="12" stopIfTrue="1">
      <formula>ISERROR(O21)</formula>
    </cfRule>
  </conditionalFormatting>
  <conditionalFormatting sqref="C63:O63">
    <cfRule type="expression" dxfId="33" priority="13" stopIfTrue="1">
      <formula>ISERROR(C63)</formula>
    </cfRule>
  </conditionalFormatting>
  <conditionalFormatting sqref="C65:N65">
    <cfRule type="expression" dxfId="32" priority="14" stopIfTrue="1">
      <formula>ISERROR(C65)</formula>
    </cfRule>
  </conditionalFormatting>
  <conditionalFormatting sqref="C65:N65">
    <cfRule type="cellIs" dxfId="31" priority="15" operator="lessThan">
      <formula>0</formula>
    </cfRule>
  </conditionalFormatting>
  <conditionalFormatting sqref="C65:N65">
    <cfRule type="cellIs" dxfId="30" priority="16" operator="lessThan">
      <formula>0</formula>
    </cfRule>
  </conditionalFormatting>
  <conditionalFormatting sqref="C65:N65 C67:O67">
    <cfRule type="cellIs" dxfId="29" priority="17" operator="greaterThan">
      <formula>0</formula>
    </cfRule>
  </conditionalFormatting>
  <conditionalFormatting sqref="O65">
    <cfRule type="expression" dxfId="28" priority="18" stopIfTrue="1">
      <formula>ISERROR(O65)</formula>
    </cfRule>
  </conditionalFormatting>
  <conditionalFormatting sqref="O65">
    <cfRule type="cellIs" dxfId="27" priority="19" operator="lessThan">
      <formula>0</formula>
    </cfRule>
  </conditionalFormatting>
  <conditionalFormatting sqref="O65">
    <cfRule type="cellIs" dxfId="26" priority="20" operator="lessThan">
      <formula>0</formula>
    </cfRule>
  </conditionalFormatting>
  <conditionalFormatting sqref="O65">
    <cfRule type="cellIs" dxfId="25" priority="21" operator="greaterThan">
      <formula>0</formula>
    </cfRule>
  </conditionalFormatting>
  <conditionalFormatting sqref="O21">
    <cfRule type="cellIs" dxfId="24" priority="22" operator="lessThan">
      <formula>0</formula>
    </cfRule>
  </conditionalFormatting>
  <conditionalFormatting sqref="O21">
    <cfRule type="cellIs" dxfId="23" priority="23" operator="lessThan">
      <formula>0</formula>
    </cfRule>
  </conditionalFormatting>
  <conditionalFormatting sqref="O21">
    <cfRule type="cellIs" dxfId="22" priority="24" operator="greaterThan">
      <formula>0</formula>
    </cfRule>
  </conditionalFormatting>
  <conditionalFormatting sqref="O44">
    <cfRule type="expression" dxfId="21" priority="25" stopIfTrue="1">
      <formula>ISERROR(O44)</formula>
    </cfRule>
  </conditionalFormatting>
  <conditionalFormatting sqref="O43">
    <cfRule type="cellIs" dxfId="20" priority="26" operator="lessThan">
      <formula>0</formula>
    </cfRule>
  </conditionalFormatting>
  <conditionalFormatting sqref="O45">
    <cfRule type="cellIs" dxfId="19" priority="27" operator="lessThan">
      <formula>0</formula>
    </cfRule>
  </conditionalFormatting>
  <conditionalFormatting sqref="O22">
    <cfRule type="expression" dxfId="18" priority="28" stopIfTrue="1">
      <formula>ISERROR(O22)</formula>
    </cfRule>
  </conditionalFormatting>
  <conditionalFormatting sqref="O66">
    <cfRule type="expression" dxfId="17" priority="29" stopIfTrue="1">
      <formula>ISERROR(O66)</formula>
    </cfRule>
  </conditionalFormatting>
  <conditionalFormatting sqref="O22">
    <cfRule type="expression" dxfId="16" priority="30" stopIfTrue="1">
      <formula>ISERROR(O22)</formula>
    </cfRule>
  </conditionalFormatting>
  <conditionalFormatting sqref="O22">
    <cfRule type="cellIs" dxfId="15" priority="31" operator="lessThan">
      <formula>0</formula>
    </cfRule>
  </conditionalFormatting>
  <conditionalFormatting sqref="O22">
    <cfRule type="cellIs" dxfId="14" priority="32" operator="lessThan">
      <formula>0</formula>
    </cfRule>
  </conditionalFormatting>
  <conditionalFormatting sqref="O22">
    <cfRule type="cellIs" dxfId="13" priority="33" operator="greaterThan">
      <formula>0</formula>
    </cfRule>
  </conditionalFormatting>
  <conditionalFormatting sqref="O66">
    <cfRule type="expression" dxfId="12" priority="34" stopIfTrue="1">
      <formula>ISERROR(O66)</formula>
    </cfRule>
  </conditionalFormatting>
  <conditionalFormatting sqref="O66">
    <cfRule type="cellIs" dxfId="11" priority="35" operator="lessThan">
      <formula>0</formula>
    </cfRule>
  </conditionalFormatting>
  <conditionalFormatting sqref="O66">
    <cfRule type="cellIs" dxfId="10" priority="36" operator="lessThan">
      <formula>0</formula>
    </cfRule>
  </conditionalFormatting>
  <conditionalFormatting sqref="O66">
    <cfRule type="cellIs" dxfId="9" priority="37" operator="greaterThan">
      <formula>0</formula>
    </cfRule>
  </conditionalFormatting>
  <conditionalFormatting sqref="D23:O23">
    <cfRule type="cellIs" dxfId="8" priority="38" operator="lessThan">
      <formula>0</formula>
    </cfRule>
  </conditionalFormatting>
  <conditionalFormatting sqref="C45:N45">
    <cfRule type="cellIs" dxfId="7" priority="39" operator="lessThan">
      <formula>0</formula>
    </cfRule>
  </conditionalFormatting>
  <conditionalFormatting sqref="C67:N67">
    <cfRule type="cellIs" dxfId="6" priority="40" operator="lessThan">
      <formula>0</formula>
    </cfRule>
  </conditionalFormatting>
  <conditionalFormatting sqref="C22:N22">
    <cfRule type="containsBlanks" dxfId="5" priority="41" stopIfTrue="1">
      <formula>LEN(TRIM(C22))=0</formula>
    </cfRule>
  </conditionalFormatting>
  <conditionalFormatting sqref="C44:N44">
    <cfRule type="containsBlanks" dxfId="4" priority="42" stopIfTrue="1">
      <formula>LEN(TRIM(C44))=0</formula>
    </cfRule>
  </conditionalFormatting>
  <conditionalFormatting sqref="C66:N66">
    <cfRule type="containsBlanks" dxfId="3" priority="43" stopIfTrue="1">
      <formula>LEN(TRIM(C66))=0</formula>
    </cfRule>
  </conditionalFormatting>
  <conditionalFormatting sqref="C59:N59">
    <cfRule type="containsBlanks" dxfId="2" priority="44" stopIfTrue="1">
      <formula>LEN(TRIM(C59))=0</formula>
    </cfRule>
  </conditionalFormatting>
  <conditionalFormatting sqref="C37:N37">
    <cfRule type="containsBlanks" dxfId="1" priority="45" stopIfTrue="1">
      <formula>LEN(TRIM(C37))=0</formula>
    </cfRule>
  </conditionalFormatting>
  <conditionalFormatting sqref="C15:N15">
    <cfRule type="containsBlanks" dxfId="0" priority="46" stopIfTrue="1">
      <formula>LEN(TRIM(C15))=0</formula>
    </cfRule>
  </conditionalFormatting>
  <pageMargins left="0.7" right="0.7" top="0.75" bottom="0.75" header="0" footer="0"/>
  <pageSetup paperSize="9" orientation="portrait"/>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1:O1000"/>
  <sheetViews>
    <sheetView workbookViewId="0"/>
  </sheetViews>
  <sheetFormatPr defaultColWidth="12.59765625" defaultRowHeight="15" customHeight="1"/>
  <cols>
    <col min="1" max="1" width="7.59765625" customWidth="1"/>
    <col min="2" max="2" width="18.19921875" customWidth="1"/>
    <col min="3" max="3" width="15.5" customWidth="1"/>
    <col min="4" max="14" width="7.59765625" customWidth="1"/>
    <col min="15" max="15" width="8.69921875" customWidth="1"/>
    <col min="16" max="26" width="7.59765625" customWidth="1"/>
  </cols>
  <sheetData>
    <row r="1" spans="2:15" ht="14.25" customHeight="1"/>
    <row r="2" spans="2:15" ht="14.25" customHeight="1"/>
    <row r="3" spans="2:15" ht="14.25" customHeight="1"/>
    <row r="4" spans="2:15" ht="14.25" customHeight="1"/>
    <row r="5" spans="2:15" ht="14.25" customHeight="1"/>
    <row r="6" spans="2:15" ht="14.25" customHeight="1"/>
    <row r="7" spans="2:15" ht="14.25" customHeight="1">
      <c r="B7" s="274" t="str">
        <f>قرض_بنك</f>
        <v xml:space="preserve">قرض بنك </v>
      </c>
      <c r="C7" s="230"/>
      <c r="D7" s="133"/>
      <c r="E7" s="133"/>
      <c r="F7" s="133"/>
      <c r="G7" s="133"/>
      <c r="H7" s="133"/>
      <c r="I7" s="133"/>
      <c r="J7" s="133"/>
      <c r="K7" s="133"/>
      <c r="L7" s="133"/>
      <c r="M7" s="133"/>
      <c r="N7" s="133"/>
      <c r="O7" s="133"/>
    </row>
    <row r="8" spans="2:15" ht="14.25" customHeight="1">
      <c r="B8" s="190" t="s">
        <v>188</v>
      </c>
      <c r="C8" s="191">
        <f>BankLoan</f>
        <v>0</v>
      </c>
      <c r="D8" s="133"/>
      <c r="E8" s="133"/>
      <c r="F8" s="133"/>
      <c r="G8" s="133"/>
      <c r="H8" s="133"/>
      <c r="I8" s="133"/>
      <c r="J8" s="133"/>
      <c r="K8" s="133"/>
      <c r="L8" s="133"/>
      <c r="M8" s="133"/>
      <c r="N8" s="133"/>
      <c r="O8" s="133"/>
    </row>
    <row r="9" spans="2:15" ht="14.25" customHeight="1">
      <c r="B9" s="154" t="s">
        <v>35</v>
      </c>
      <c r="C9" s="192">
        <f>IntrestRate</f>
        <v>0.04</v>
      </c>
      <c r="D9" s="133"/>
      <c r="E9" s="133"/>
      <c r="F9" s="133"/>
      <c r="G9" s="133"/>
      <c r="H9" s="133"/>
      <c r="I9" s="133"/>
      <c r="J9" s="133"/>
      <c r="K9" s="133"/>
      <c r="L9" s="133"/>
      <c r="M9" s="133"/>
      <c r="N9" s="133"/>
      <c r="O9" s="133"/>
    </row>
    <row r="10" spans="2:15" ht="14.25" customHeight="1">
      <c r="B10" s="154" t="s">
        <v>189</v>
      </c>
      <c r="C10" s="193">
        <f>PaymentsInMonths</f>
        <v>60</v>
      </c>
      <c r="D10" s="133"/>
      <c r="E10" s="133"/>
      <c r="F10" s="133"/>
      <c r="G10" s="133"/>
      <c r="H10" s="133"/>
      <c r="I10" s="133"/>
      <c r="J10" s="133"/>
      <c r="K10" s="133"/>
      <c r="L10" s="133"/>
      <c r="M10" s="133"/>
      <c r="N10" s="133"/>
      <c r="O10" s="133"/>
    </row>
    <row r="11" spans="2:15" ht="14.25" customHeight="1">
      <c r="B11" s="154" t="s">
        <v>190</v>
      </c>
      <c r="C11" s="194">
        <f>ABS(PMT(C9/12,C10,C8))</f>
        <v>0</v>
      </c>
      <c r="D11" s="133"/>
      <c r="E11" s="133"/>
      <c r="F11" s="133"/>
      <c r="G11" s="133"/>
      <c r="H11" s="133"/>
      <c r="I11" s="133"/>
      <c r="J11" s="133"/>
      <c r="K11" s="133"/>
      <c r="L11" s="133"/>
      <c r="M11" s="133"/>
      <c r="N11" s="133"/>
      <c r="O11" s="133"/>
    </row>
    <row r="12" spans="2:15" ht="14.25" customHeight="1">
      <c r="B12" s="195"/>
      <c r="C12" s="95" t="s">
        <v>52</v>
      </c>
      <c r="D12" s="95" t="s">
        <v>53</v>
      </c>
      <c r="E12" s="95" t="s">
        <v>54</v>
      </c>
      <c r="F12" s="95" t="s">
        <v>55</v>
      </c>
      <c r="G12" s="95" t="s">
        <v>56</v>
      </c>
      <c r="H12" s="95" t="s">
        <v>57</v>
      </c>
      <c r="I12" s="95" t="s">
        <v>58</v>
      </c>
      <c r="J12" s="95" t="s">
        <v>59</v>
      </c>
      <c r="K12" s="95" t="s">
        <v>60</v>
      </c>
      <c r="L12" s="95" t="s">
        <v>61</v>
      </c>
      <c r="M12" s="95" t="s">
        <v>62</v>
      </c>
      <c r="N12" s="95" t="s">
        <v>63</v>
      </c>
      <c r="O12" s="196" t="s">
        <v>191</v>
      </c>
    </row>
    <row r="13" spans="2:15" ht="14.25" customHeight="1">
      <c r="B13" s="275" t="s">
        <v>127</v>
      </c>
      <c r="C13" s="223"/>
      <c r="D13" s="223"/>
      <c r="E13" s="223"/>
      <c r="F13" s="223"/>
      <c r="G13" s="223"/>
      <c r="H13" s="223"/>
      <c r="I13" s="223"/>
      <c r="J13" s="223"/>
      <c r="K13" s="223"/>
      <c r="L13" s="223"/>
      <c r="M13" s="223"/>
      <c r="N13" s="223"/>
      <c r="O13" s="224"/>
    </row>
    <row r="14" spans="2:15" ht="14.25" customHeight="1">
      <c r="B14" s="197" t="s">
        <v>192</v>
      </c>
      <c r="C14" s="198">
        <f>IF($C$10&lt;1,0,ABS(IPMT($C$9/12,1,$C$10,$C$8)))</f>
        <v>0</v>
      </c>
      <c r="D14" s="198">
        <f>IF($C$10&lt;2,0,ABS(IPMT($C$9/12,2,$C$10,$C$8)))</f>
        <v>0</v>
      </c>
      <c r="E14" s="198">
        <f>IF($C$10&lt;3,0,ABS(IPMT($C$9/12,3,$C$10,$C$8)))</f>
        <v>0</v>
      </c>
      <c r="F14" s="198">
        <f>IF($C$10&lt;4,0,ABS(IPMT($C$9/12,4,$C$10,$C$8)))</f>
        <v>0</v>
      </c>
      <c r="G14" s="198">
        <f>IF($C$10&lt;5,0,ABS(IPMT($C$9/12,5,$C$10,$C$8)))</f>
        <v>0</v>
      </c>
      <c r="H14" s="198">
        <f>IF($C$10&lt;6,0,ABS(IPMT($C$9/12,6,$C$10,$C$8)))</f>
        <v>0</v>
      </c>
      <c r="I14" s="198">
        <f>IF($C$10&lt;7,0,ABS(IPMT($C$9/12,7,$C$10,$C$8)))</f>
        <v>0</v>
      </c>
      <c r="J14" s="198">
        <f>IF($C$10&lt;8,0,ABS(IPMT($C$9/12,8,$C$10,$C$8)))</f>
        <v>0</v>
      </c>
      <c r="K14" s="198">
        <f>IF($C$10&lt;9,0,ABS(IPMT($C$9/12,9,$C$10,$C$8)))</f>
        <v>0</v>
      </c>
      <c r="L14" s="198">
        <f>IF($C$10&lt;10,0,ABS(IPMT($C$9/12,10,$C$10,$C$8)))</f>
        <v>0</v>
      </c>
      <c r="M14" s="198">
        <f>IF($C$10&lt;11,0,ABS(IPMT($C$9/12,11,$C$10,$C$8)))</f>
        <v>0</v>
      </c>
      <c r="N14" s="198">
        <f>IF($C$10&lt;12,0,ABS(IPMT($C$9/12,12,$C$10,$C$8)))</f>
        <v>0</v>
      </c>
      <c r="O14" s="198">
        <f t="shared" ref="O14:O15" si="0">SUM(C14:N14)</f>
        <v>0</v>
      </c>
    </row>
    <row r="15" spans="2:15" ht="14.25" customHeight="1">
      <c r="B15" s="197" t="s">
        <v>193</v>
      </c>
      <c r="C15" s="198">
        <f>IF($C$10&lt;1,0,ABS(PPMT($C$9/12,1,$C$10,$C$8)))</f>
        <v>0</v>
      </c>
      <c r="D15" s="198">
        <f>IF($C$10&lt;2,0,ABS(PPMT($C$9/12,2,$C$10,$C$8)))</f>
        <v>0</v>
      </c>
      <c r="E15" s="198">
        <f>IF($C$10&lt;3,0,ABS(PPMT($C$9/12,3,$C$10,$C$8)))</f>
        <v>0</v>
      </c>
      <c r="F15" s="198">
        <f>IF($C$10&lt;4,0,ABS(PPMT($C$9/12,4,$C$10,$C$8)))</f>
        <v>0</v>
      </c>
      <c r="G15" s="198">
        <f>IF($C$10&lt;5,0,ABS(PPMT($C$9/12,5,$C$10,$C$8)))</f>
        <v>0</v>
      </c>
      <c r="H15" s="198">
        <f>IF($C$10&lt;6,0,ABS(PPMT($C$9/12,6,$C$10,$C$8)))</f>
        <v>0</v>
      </c>
      <c r="I15" s="198">
        <f>IF($C$10&lt;7,0,ABS(PPMT($C$9/12,7,$C$10,$C$8)))</f>
        <v>0</v>
      </c>
      <c r="J15" s="198">
        <f>IF($C$10&lt;8,0,ABS(PPMT($C$9/12,8,$C$10,$C$8)))</f>
        <v>0</v>
      </c>
      <c r="K15" s="198">
        <f>IF($C$10&lt;9,0,ABS(PPMT($C$9/12,9,$C$10,$C$8)))</f>
        <v>0</v>
      </c>
      <c r="L15" s="198">
        <f>IF($C$10&lt;10,0,ABS(PPMT($C$9/12,10,$C$10,$C$8)))</f>
        <v>0</v>
      </c>
      <c r="M15" s="198">
        <f>IF($C$10&lt;11,0,ABS(PPMT($C$9/12,11,$C$10,$C$8)))</f>
        <v>0</v>
      </c>
      <c r="N15" s="198">
        <f>IF($C$10&lt;12,0,ABS(PPMT($C$9/12,12,$C$10,$C$8)))</f>
        <v>0</v>
      </c>
      <c r="O15" s="198">
        <f t="shared" si="0"/>
        <v>0</v>
      </c>
    </row>
    <row r="16" spans="2:15" ht="14.25" customHeight="1">
      <c r="B16" s="197" t="s">
        <v>194</v>
      </c>
      <c r="C16" s="198">
        <f>$C$8-C15</f>
        <v>0</v>
      </c>
      <c r="D16" s="198">
        <f t="shared" ref="D16:N16" si="1">C16-D15</f>
        <v>0</v>
      </c>
      <c r="E16" s="198">
        <f t="shared" si="1"/>
        <v>0</v>
      </c>
      <c r="F16" s="198">
        <f t="shared" si="1"/>
        <v>0</v>
      </c>
      <c r="G16" s="198">
        <f t="shared" si="1"/>
        <v>0</v>
      </c>
      <c r="H16" s="198">
        <f t="shared" si="1"/>
        <v>0</v>
      </c>
      <c r="I16" s="198">
        <f t="shared" si="1"/>
        <v>0</v>
      </c>
      <c r="J16" s="198">
        <f t="shared" si="1"/>
        <v>0</v>
      </c>
      <c r="K16" s="198">
        <f t="shared" si="1"/>
        <v>0</v>
      </c>
      <c r="L16" s="198">
        <f t="shared" si="1"/>
        <v>0</v>
      </c>
      <c r="M16" s="198">
        <f t="shared" si="1"/>
        <v>0</v>
      </c>
      <c r="N16" s="198">
        <f t="shared" si="1"/>
        <v>0</v>
      </c>
      <c r="O16" s="199"/>
    </row>
    <row r="17" spans="2:15" ht="14.25" customHeight="1">
      <c r="B17" s="275" t="s">
        <v>134</v>
      </c>
      <c r="C17" s="223"/>
      <c r="D17" s="223"/>
      <c r="E17" s="223"/>
      <c r="F17" s="223"/>
      <c r="G17" s="223"/>
      <c r="H17" s="223"/>
      <c r="I17" s="223"/>
      <c r="J17" s="223"/>
      <c r="K17" s="223"/>
      <c r="L17" s="223"/>
      <c r="M17" s="223"/>
      <c r="N17" s="223"/>
      <c r="O17" s="224"/>
    </row>
    <row r="18" spans="2:15" ht="14.25" customHeight="1">
      <c r="B18" s="197" t="s">
        <v>192</v>
      </c>
      <c r="C18" s="198">
        <f>IF($C$10&lt;13,0,ABS(IPMT($C$9/12,13,$C$10,$C$8)))</f>
        <v>0</v>
      </c>
      <c r="D18" s="198">
        <f>IF($C$10&lt;14,0,ABS(IPMT($C$9/12,14,$C$10,$C$8)))</f>
        <v>0</v>
      </c>
      <c r="E18" s="198">
        <f>IF($C$10&lt;15,0,ABS(IPMT($C$9/12,15,$C$10,$C$8)))</f>
        <v>0</v>
      </c>
      <c r="F18" s="198">
        <f>IF($C$10&lt;16,0,ABS(IPMT($C$9/12,16,$C$10,$C$8)))</f>
        <v>0</v>
      </c>
      <c r="G18" s="198">
        <f>IF($C$10&lt;17,0,ABS(IPMT($C$9/12,17,$C$10,$C$8)))</f>
        <v>0</v>
      </c>
      <c r="H18" s="198">
        <f>IF($C$10&lt;18,0,ABS(IPMT($C$9/12,18,$C$10,$C$8)))</f>
        <v>0</v>
      </c>
      <c r="I18" s="198">
        <f>IF($C$10&lt;19,0,ABS(IPMT($C$9/12,19,$C$10,$C$8)))</f>
        <v>0</v>
      </c>
      <c r="J18" s="198">
        <f>IF($C$10&lt;20,0,ABS(IPMT($C$9/12,20,$C$10,$C$8)))</f>
        <v>0</v>
      </c>
      <c r="K18" s="198">
        <f>IF($C$10&lt;21,0,ABS(IPMT($C$9/12,21,$C$10,$C$8)))</f>
        <v>0</v>
      </c>
      <c r="L18" s="198">
        <f>IF($C$10&lt;22,0,ABS(IPMT($C$9/12,22,$C$10,$C$8)))</f>
        <v>0</v>
      </c>
      <c r="M18" s="198">
        <f>IF($C$10&lt;23,0,ABS(IPMT($C$9/12,23,$C$10,$C$8)))</f>
        <v>0</v>
      </c>
      <c r="N18" s="198">
        <f>IF($C$10&lt;24,0,ABS(IPMT($C$9/12,24,$C$10,$C$8)))</f>
        <v>0</v>
      </c>
      <c r="O18" s="200">
        <f t="shared" ref="O18:O19" si="2">SUM(C18:N18)</f>
        <v>0</v>
      </c>
    </row>
    <row r="19" spans="2:15" ht="14.25" customHeight="1">
      <c r="B19" s="197" t="s">
        <v>193</v>
      </c>
      <c r="C19" s="198">
        <f>IF($C$10&lt;13,0,ABS(PPMT($C$9/12,13,$C$10,$C$8)))</f>
        <v>0</v>
      </c>
      <c r="D19" s="198">
        <f>IF($C$10&lt;14,0,ABS(PPMT($C$9/12,14,$C$10,$C$8)))</f>
        <v>0</v>
      </c>
      <c r="E19" s="198">
        <f>IF($C$10&lt;15,0,ABS(PPMT($C$9/12,15,$C$10,$C$8)))</f>
        <v>0</v>
      </c>
      <c r="F19" s="198">
        <f>IF($C$10&lt;16,0,ABS(PPMT($C$9/12,16,$C$10,$C$8)))</f>
        <v>0</v>
      </c>
      <c r="G19" s="198">
        <f>IF($C$10&lt;17,0,ABS(PPMT($C$9/12,17,$C$10,$C$8)))</f>
        <v>0</v>
      </c>
      <c r="H19" s="198">
        <f>IF($C$10&lt;18,0,ABS(PPMT($C$9/12,18,$C$10,$C$8)))</f>
        <v>0</v>
      </c>
      <c r="I19" s="198">
        <f>IF($C$10&lt;19,0,ABS(PPMT($C$9/12,19,$C$10,$C$8)))</f>
        <v>0</v>
      </c>
      <c r="J19" s="198">
        <f>IF($C$10&lt;20,0,ABS(PPMT($C$9/12,20,$C$10,$C$8)))</f>
        <v>0</v>
      </c>
      <c r="K19" s="198">
        <f>IF($C$10&lt;21,0,ABS(PPMT($C$9/12,21,$C$10,$C$8)))</f>
        <v>0</v>
      </c>
      <c r="L19" s="198">
        <f>IF($C$10&lt;22,0,ABS(PPMT($C$9/12,22,$C$10,$C$8)))</f>
        <v>0</v>
      </c>
      <c r="M19" s="198">
        <f>IF($C$10&lt;23,0,ABS(PPMT($C$9/12,23,$C$10,$C$8)))</f>
        <v>0</v>
      </c>
      <c r="N19" s="198">
        <f>IF($C$10&lt;24,0,ABS(PPMT($C$9/12,24,$C$10,$C$8)))</f>
        <v>0</v>
      </c>
      <c r="O19" s="200">
        <f t="shared" si="2"/>
        <v>0</v>
      </c>
    </row>
    <row r="20" spans="2:15" ht="14.25" customHeight="1">
      <c r="B20" s="197" t="s">
        <v>194</v>
      </c>
      <c r="C20" s="198">
        <f>N16-C19</f>
        <v>0</v>
      </c>
      <c r="D20" s="198">
        <f t="shared" ref="D20:N20" si="3">C20-D19</f>
        <v>0</v>
      </c>
      <c r="E20" s="198">
        <f t="shared" si="3"/>
        <v>0</v>
      </c>
      <c r="F20" s="198">
        <f t="shared" si="3"/>
        <v>0</v>
      </c>
      <c r="G20" s="198">
        <f t="shared" si="3"/>
        <v>0</v>
      </c>
      <c r="H20" s="198">
        <f t="shared" si="3"/>
        <v>0</v>
      </c>
      <c r="I20" s="198">
        <f t="shared" si="3"/>
        <v>0</v>
      </c>
      <c r="J20" s="198">
        <f t="shared" si="3"/>
        <v>0</v>
      </c>
      <c r="K20" s="198">
        <f t="shared" si="3"/>
        <v>0</v>
      </c>
      <c r="L20" s="198">
        <f t="shared" si="3"/>
        <v>0</v>
      </c>
      <c r="M20" s="198">
        <f t="shared" si="3"/>
        <v>0</v>
      </c>
      <c r="N20" s="198">
        <f t="shared" si="3"/>
        <v>0</v>
      </c>
      <c r="O20" s="199"/>
    </row>
    <row r="21" spans="2:15" ht="14.25" customHeight="1">
      <c r="B21" s="275" t="s">
        <v>141</v>
      </c>
      <c r="C21" s="223"/>
      <c r="D21" s="223"/>
      <c r="E21" s="223"/>
      <c r="F21" s="223"/>
      <c r="G21" s="223"/>
      <c r="H21" s="223"/>
      <c r="I21" s="223"/>
      <c r="J21" s="223"/>
      <c r="K21" s="223"/>
      <c r="L21" s="223"/>
      <c r="M21" s="223"/>
      <c r="N21" s="223"/>
      <c r="O21" s="224"/>
    </row>
    <row r="22" spans="2:15" ht="14.25" customHeight="1">
      <c r="B22" s="197" t="s">
        <v>192</v>
      </c>
      <c r="C22" s="198">
        <f>IF($C$10&lt;25,0,ABS(IPMT($C$9/12,25,$C$10,$C$8)))</f>
        <v>0</v>
      </c>
      <c r="D22" s="198">
        <f>IF($C$10&lt;26,0,ABS(IPMT($C$9/12,26,$C$10,$C$8)))</f>
        <v>0</v>
      </c>
      <c r="E22" s="198">
        <f>IF($C$10&lt;27,0,ABS(IPMT($C$9/12,27,$C$10,$C$8)))</f>
        <v>0</v>
      </c>
      <c r="F22" s="198">
        <f>IF($C$10&lt;28,0,ABS(IPMT($C$9/12,28,$C$10,$C$8)))</f>
        <v>0</v>
      </c>
      <c r="G22" s="198">
        <f>IF($C$10&lt;29,0,ABS(IPMT($C$9/12,29,$C$10,$C$8)))</f>
        <v>0</v>
      </c>
      <c r="H22" s="198">
        <f>IF($C$10&lt;30,0,ABS(IPMT($C$9/12,30,$C$10,$C$8)))</f>
        <v>0</v>
      </c>
      <c r="I22" s="198">
        <f>IF($C$10&lt;31,0,ABS(IPMT($C$9/12,31,$C$10,$C$8)))</f>
        <v>0</v>
      </c>
      <c r="J22" s="198">
        <f>IF($C$10&lt;32,0,ABS(IPMT($C$9/12,32,$C$10,$C$8)))</f>
        <v>0</v>
      </c>
      <c r="K22" s="198">
        <f>IF($C$10&lt;33,0,ABS(IPMT($C$9/12,33,$C$10,$C$8)))</f>
        <v>0</v>
      </c>
      <c r="L22" s="198">
        <f>IF($C$10&lt;34,0,ABS(IPMT($C$9/12,34,$C$10,$C$8)))</f>
        <v>0</v>
      </c>
      <c r="M22" s="198">
        <f>IF($C$10&lt;35,0,ABS(IPMT($C$9/12,35,$C$10,$C$8)))</f>
        <v>0</v>
      </c>
      <c r="N22" s="198">
        <f>IF($C$10&lt;36,0,ABS(IPMT($C$9/12,36,$C$10,$C$8)))</f>
        <v>0</v>
      </c>
      <c r="O22" s="200">
        <f t="shared" ref="O22:O23" si="4">SUM(C22:N22)</f>
        <v>0</v>
      </c>
    </row>
    <row r="23" spans="2:15" ht="14.25" customHeight="1">
      <c r="B23" s="197" t="s">
        <v>193</v>
      </c>
      <c r="C23" s="198">
        <f>IF($C$10&lt;25,0,ABS(PPMT($C$9/12,25,$C$10,$C$8)))</f>
        <v>0</v>
      </c>
      <c r="D23" s="198">
        <f>IF($C$10&lt;26,0,ABS(PPMT($C$9/12,26,$C$10,$C$8)))</f>
        <v>0</v>
      </c>
      <c r="E23" s="198">
        <f>IF($C$10&lt;27,0,ABS(PPMT($C$9/12,27,$C$10,$C$8)))</f>
        <v>0</v>
      </c>
      <c r="F23" s="198">
        <f>IF($C$10&lt;28,0,ABS(PPMT($C$9/12,28,$C$10,$C$8)))</f>
        <v>0</v>
      </c>
      <c r="G23" s="198">
        <f>IF($C$10&lt;29,0,ABS(PPMT($C$9/12,29,$C$10,$C$8)))</f>
        <v>0</v>
      </c>
      <c r="H23" s="198">
        <f>IF($C$10&lt;30,0,ABS(PPMT($C$9/12,30,$C$10,$C$8)))</f>
        <v>0</v>
      </c>
      <c r="I23" s="198">
        <f>IF($C$10&lt;31,0,ABS(PPMT($C$9/12,31,$C$10,$C$8)))</f>
        <v>0</v>
      </c>
      <c r="J23" s="198">
        <f>IF($C$10&lt;32,0,ABS(PPMT($C$9/12,32,$C$10,$C$8)))</f>
        <v>0</v>
      </c>
      <c r="K23" s="198">
        <f>IF($C$10&lt;33,0,ABS(PPMT($C$9/12,33,$C$10,$C$8)))</f>
        <v>0</v>
      </c>
      <c r="L23" s="198">
        <f>IF($C$10&lt;34,0,ABS(PPMT($C$9/12,34,$C$10,$C$8)))</f>
        <v>0</v>
      </c>
      <c r="M23" s="198">
        <f>IF($C$10&lt;35,0,ABS(PPMT($C$9/12,35,$C$10,$C$8)))</f>
        <v>0</v>
      </c>
      <c r="N23" s="198">
        <f>IF($C$10&lt;36,0,ABS(PPMT($C$9/12,36,$C$10,$C$8)))</f>
        <v>0</v>
      </c>
      <c r="O23" s="200">
        <f t="shared" si="4"/>
        <v>0</v>
      </c>
    </row>
    <row r="24" spans="2:15" ht="14.25" customHeight="1">
      <c r="B24" s="197" t="s">
        <v>194</v>
      </c>
      <c r="C24" s="198">
        <f>N20-C23</f>
        <v>0</v>
      </c>
      <c r="D24" s="198">
        <f t="shared" ref="D24:N24" si="5">C24-D23</f>
        <v>0</v>
      </c>
      <c r="E24" s="198">
        <f t="shared" si="5"/>
        <v>0</v>
      </c>
      <c r="F24" s="198">
        <f t="shared" si="5"/>
        <v>0</v>
      </c>
      <c r="G24" s="198">
        <f t="shared" si="5"/>
        <v>0</v>
      </c>
      <c r="H24" s="198">
        <f t="shared" si="5"/>
        <v>0</v>
      </c>
      <c r="I24" s="198">
        <f t="shared" si="5"/>
        <v>0</v>
      </c>
      <c r="J24" s="198">
        <f t="shared" si="5"/>
        <v>0</v>
      </c>
      <c r="K24" s="198">
        <f t="shared" si="5"/>
        <v>0</v>
      </c>
      <c r="L24" s="198">
        <f t="shared" si="5"/>
        <v>0</v>
      </c>
      <c r="M24" s="198">
        <f t="shared" si="5"/>
        <v>0</v>
      </c>
      <c r="N24" s="198">
        <f t="shared" si="5"/>
        <v>0</v>
      </c>
      <c r="O24" s="199"/>
    </row>
    <row r="25" spans="2:15" ht="14.25" customHeight="1">
      <c r="N25" s="276" t="s">
        <v>194</v>
      </c>
      <c r="O25" s="248"/>
    </row>
    <row r="26" spans="2:15" ht="14.25" customHeight="1"/>
    <row r="27" spans="2:15" ht="14.25" customHeight="1">
      <c r="B27" s="274" t="str">
        <f>قروض_من_اشخاص</f>
        <v>قروض او ديون أخرى</v>
      </c>
      <c r="C27" s="230"/>
      <c r="D27" s="133"/>
      <c r="E27" s="133"/>
      <c r="F27" s="133"/>
      <c r="G27" s="133"/>
      <c r="H27" s="133"/>
      <c r="I27" s="133"/>
      <c r="J27" s="133"/>
      <c r="K27" s="133"/>
      <c r="L27" s="133"/>
      <c r="M27" s="133"/>
      <c r="N27" s="133"/>
      <c r="O27" s="133"/>
    </row>
    <row r="28" spans="2:15" ht="14.25" customHeight="1">
      <c r="B28" s="190" t="s">
        <v>195</v>
      </c>
      <c r="C28" s="191">
        <f>قيمة_القرض</f>
        <v>0</v>
      </c>
      <c r="D28" s="133"/>
      <c r="E28" s="133"/>
      <c r="F28" s="133"/>
      <c r="G28" s="133"/>
      <c r="H28" s="133"/>
      <c r="I28" s="133"/>
      <c r="J28" s="133"/>
      <c r="K28" s="133"/>
      <c r="L28" s="133"/>
      <c r="M28" s="133"/>
      <c r="N28" s="133"/>
      <c r="O28" s="133"/>
    </row>
    <row r="29" spans="2:15" ht="14.25" customHeight="1">
      <c r="B29" s="154" t="s">
        <v>35</v>
      </c>
      <c r="C29" s="201">
        <f>نسبة_الفائدة</f>
        <v>0</v>
      </c>
      <c r="D29" s="133"/>
      <c r="E29" s="133"/>
      <c r="F29" s="133"/>
      <c r="G29" s="133"/>
      <c r="H29" s="133"/>
      <c r="I29" s="133"/>
      <c r="J29" s="133"/>
      <c r="K29" s="133"/>
      <c r="L29" s="133"/>
      <c r="M29" s="133"/>
      <c r="N29" s="133"/>
      <c r="O29" s="133"/>
    </row>
    <row r="30" spans="2:15" ht="14.25" customHeight="1">
      <c r="B30" s="154" t="s">
        <v>189</v>
      </c>
      <c r="C30" s="193">
        <f>مدة_السداد</f>
        <v>12</v>
      </c>
      <c r="D30" s="133"/>
      <c r="E30" s="133"/>
      <c r="F30" s="133"/>
      <c r="G30" s="133"/>
      <c r="H30" s="133"/>
      <c r="I30" s="133"/>
      <c r="J30" s="133"/>
      <c r="K30" s="133"/>
      <c r="L30" s="133"/>
      <c r="M30" s="133"/>
      <c r="N30" s="133"/>
      <c r="O30" s="133"/>
    </row>
    <row r="31" spans="2:15" ht="14.25" customHeight="1">
      <c r="B31" s="154" t="s">
        <v>190</v>
      </c>
      <c r="C31" s="194">
        <f>الدفعة_الشهرية</f>
        <v>0</v>
      </c>
      <c r="D31" s="133"/>
      <c r="E31" s="133"/>
      <c r="F31" s="133"/>
      <c r="G31" s="133"/>
      <c r="H31" s="133"/>
      <c r="I31" s="133"/>
      <c r="J31" s="133"/>
      <c r="K31" s="133"/>
      <c r="L31" s="133"/>
      <c r="M31" s="133"/>
      <c r="N31" s="133"/>
      <c r="O31" s="133"/>
    </row>
    <row r="32" spans="2:15" ht="14.25" customHeight="1">
      <c r="B32" s="195"/>
      <c r="C32" s="95" t="s">
        <v>52</v>
      </c>
      <c r="D32" s="95" t="s">
        <v>53</v>
      </c>
      <c r="E32" s="95" t="s">
        <v>54</v>
      </c>
      <c r="F32" s="95" t="s">
        <v>55</v>
      </c>
      <c r="G32" s="95" t="s">
        <v>56</v>
      </c>
      <c r="H32" s="95" t="s">
        <v>57</v>
      </c>
      <c r="I32" s="95" t="s">
        <v>58</v>
      </c>
      <c r="J32" s="95" t="s">
        <v>59</v>
      </c>
      <c r="K32" s="95" t="s">
        <v>60</v>
      </c>
      <c r="L32" s="95" t="s">
        <v>61</v>
      </c>
      <c r="M32" s="95" t="s">
        <v>62</v>
      </c>
      <c r="N32" s="95" t="s">
        <v>63</v>
      </c>
      <c r="O32" s="196" t="s">
        <v>191</v>
      </c>
    </row>
    <row r="33" spans="2:15" ht="14.25" customHeight="1">
      <c r="B33" s="275" t="s">
        <v>127</v>
      </c>
      <c r="C33" s="223"/>
      <c r="D33" s="223"/>
      <c r="E33" s="223"/>
      <c r="F33" s="223"/>
      <c r="G33" s="223"/>
      <c r="H33" s="223"/>
      <c r="I33" s="223"/>
      <c r="J33" s="223"/>
      <c r="K33" s="223"/>
      <c r="L33" s="223"/>
      <c r="M33" s="223"/>
      <c r="N33" s="223"/>
      <c r="O33" s="224"/>
    </row>
    <row r="34" spans="2:15" ht="14.25" customHeight="1">
      <c r="B34" s="197" t="s">
        <v>192</v>
      </c>
      <c r="C34" s="198">
        <f>IF($C$30&lt;1,0,ABS(IPMT($C$29/12,1,$C$30,$C$28)))</f>
        <v>0</v>
      </c>
      <c r="D34" s="198">
        <f>IF($C$30&lt;2,0,ABS(IPMT($C$29/12,2,$C$30,$C$28)))</f>
        <v>0</v>
      </c>
      <c r="E34" s="198">
        <f>IF($C$30&lt;3,0,ABS(IPMT($C$29/12,3,$C$30,$C$28)))</f>
        <v>0</v>
      </c>
      <c r="F34" s="198">
        <f>IF($C$30&lt;4,0,ABS(IPMT($C$29/12,4,$C$30,$C$28)))</f>
        <v>0</v>
      </c>
      <c r="G34" s="198">
        <f>IF($C$30&lt;5,0,ABS(IPMT($C$29/12,5,$C$30,$C$28)))</f>
        <v>0</v>
      </c>
      <c r="H34" s="198">
        <f>IF($C$30&lt;6,0,ABS(IPMT($C$29/12,6,$C$30,$C$28)))</f>
        <v>0</v>
      </c>
      <c r="I34" s="198">
        <f>IF($C$30&lt;7,0,ABS(IPMT($C$29/12,7,$C$30,$C$28)))</f>
        <v>0</v>
      </c>
      <c r="J34" s="198">
        <f>IF($C$30&lt;8,0,ABS(IPMT($C$29/12,8,$C$30,$C$28)))</f>
        <v>0</v>
      </c>
      <c r="K34" s="198">
        <f>IF($C$30&lt;9,0,ABS(IPMT($C$29/12,9,$C$30,$C$28)))</f>
        <v>0</v>
      </c>
      <c r="L34" s="198">
        <f>IF($C$30&lt;10,0,ABS(IPMT($C$29/12,10,$C$30,$C$28)))</f>
        <v>0</v>
      </c>
      <c r="M34" s="198">
        <f>IF($C$30&lt;11,0,ABS(IPMT($C$29/12,11,$C$30,$C$28)))</f>
        <v>0</v>
      </c>
      <c r="N34" s="198">
        <f>IF($C$30&lt;12,0,ABS(IPMT($C$29/12,12,$C$30,$C$28)))</f>
        <v>0</v>
      </c>
      <c r="O34" s="198">
        <f t="shared" ref="O34:O35" si="6">SUM(C34:N34)</f>
        <v>0</v>
      </c>
    </row>
    <row r="35" spans="2:15" ht="14.25" customHeight="1">
      <c r="B35" s="197" t="s">
        <v>193</v>
      </c>
      <c r="C35" s="198">
        <f>IF($C$30&lt;1,0,ABS(PPMT($C$29/12,1,$C$30,$C$28)))</f>
        <v>0</v>
      </c>
      <c r="D35" s="198">
        <f>IF($C$30&lt;2,0,ABS(PPMT($C$29/12,2,$C$30,$C$28)))</f>
        <v>0</v>
      </c>
      <c r="E35" s="198">
        <f>IF($C$30&lt;3,0,ABS(PPMT($C$29/12,3,$C$30,$C$28)))</f>
        <v>0</v>
      </c>
      <c r="F35" s="198">
        <f>IF($C$30&lt;4,0,ABS(PPMT($C$29/12,4,$C$30,$C$28)))</f>
        <v>0</v>
      </c>
      <c r="G35" s="198">
        <f>IF($C$30&lt;5,0,ABS(PPMT($C$29/12,5,$C$30,$C$28)))</f>
        <v>0</v>
      </c>
      <c r="H35" s="198">
        <f>IF($C$30&lt;6,0,ABS(PPMT($C$29/12,6,$C$30,$C$28)))</f>
        <v>0</v>
      </c>
      <c r="I35" s="198">
        <f>IF($C$30&lt;7,0,ABS(PPMT($C$29/12,7,$C$30,$C$28)))</f>
        <v>0</v>
      </c>
      <c r="J35" s="198">
        <f>IF($C$30&lt;8,0,ABS(PPMT($C$29/12,8,$C$30,$C$28)))</f>
        <v>0</v>
      </c>
      <c r="K35" s="198">
        <f>IF($C$30&lt;9,0,ABS(PPMT($C$29/12,9,$C$30,$C$28)))</f>
        <v>0</v>
      </c>
      <c r="L35" s="198">
        <f>IF($C$30&lt;10,0,ABS(PPMT($C$29/12,10,$C$30,$C$28)))</f>
        <v>0</v>
      </c>
      <c r="M35" s="198">
        <f>IF($C$30&lt;11,0,ABS(PPMT($C$29/12,11,$C$30,$C$28)))</f>
        <v>0</v>
      </c>
      <c r="N35" s="198">
        <f>IF($C$30&lt;12,0,ABS(PPMT($C$29/12,12,$C$30,$C$28)))</f>
        <v>0</v>
      </c>
      <c r="O35" s="198">
        <f t="shared" si="6"/>
        <v>0</v>
      </c>
    </row>
    <row r="36" spans="2:15" ht="14.25" customHeight="1">
      <c r="B36" s="197" t="s">
        <v>194</v>
      </c>
      <c r="C36" s="198">
        <f>$C$28-C35</f>
        <v>0</v>
      </c>
      <c r="D36" s="198">
        <f t="shared" ref="D36:N36" si="7">C36-D35</f>
        <v>0</v>
      </c>
      <c r="E36" s="198">
        <f t="shared" si="7"/>
        <v>0</v>
      </c>
      <c r="F36" s="198">
        <f t="shared" si="7"/>
        <v>0</v>
      </c>
      <c r="G36" s="198">
        <f t="shared" si="7"/>
        <v>0</v>
      </c>
      <c r="H36" s="198">
        <f t="shared" si="7"/>
        <v>0</v>
      </c>
      <c r="I36" s="198">
        <f t="shared" si="7"/>
        <v>0</v>
      </c>
      <c r="J36" s="198">
        <f t="shared" si="7"/>
        <v>0</v>
      </c>
      <c r="K36" s="198">
        <f t="shared" si="7"/>
        <v>0</v>
      </c>
      <c r="L36" s="198">
        <f t="shared" si="7"/>
        <v>0</v>
      </c>
      <c r="M36" s="198">
        <f t="shared" si="7"/>
        <v>0</v>
      </c>
      <c r="N36" s="198">
        <f t="shared" si="7"/>
        <v>0</v>
      </c>
      <c r="O36" s="202">
        <v>0</v>
      </c>
    </row>
    <row r="37" spans="2:15" ht="14.25" customHeight="1">
      <c r="B37" s="275" t="s">
        <v>134</v>
      </c>
      <c r="C37" s="223"/>
      <c r="D37" s="223"/>
      <c r="E37" s="223"/>
      <c r="F37" s="223"/>
      <c r="G37" s="223"/>
      <c r="H37" s="223"/>
      <c r="I37" s="223"/>
      <c r="J37" s="223"/>
      <c r="K37" s="223"/>
      <c r="L37" s="223"/>
      <c r="M37" s="223"/>
      <c r="N37" s="223"/>
      <c r="O37" s="224"/>
    </row>
    <row r="38" spans="2:15" ht="14.25" customHeight="1">
      <c r="B38" s="197" t="s">
        <v>192</v>
      </c>
      <c r="C38" s="198">
        <f>IF($C$30&lt;13,0,ABS(IPMT($C$29/12,13,$C$30,$C$28)))</f>
        <v>0</v>
      </c>
      <c r="D38" s="198">
        <f>IF($C$30&lt;14,0,ABS(IPMT($C$29/12,14,$C$30,$C$28)))</f>
        <v>0</v>
      </c>
      <c r="E38" s="198">
        <f>IF($C$30&lt;15,0,ABS(IPMT($C$29/12,15,$C$30,$C$28)))</f>
        <v>0</v>
      </c>
      <c r="F38" s="198">
        <f>IF($C$30&lt;16,0,ABS(IPMT($C$29/12,16,$C$30,$C$28)))</f>
        <v>0</v>
      </c>
      <c r="G38" s="198">
        <f>IF($C$30&lt;17,0,ABS(IPMT($C$29/12,17,$C$30,$C$28)))</f>
        <v>0</v>
      </c>
      <c r="H38" s="198">
        <f>IF($C$30&lt;18,0,ABS(IPMT($C$29/12,18,$C$30,$C$28)))</f>
        <v>0</v>
      </c>
      <c r="I38" s="198">
        <f>IF($C$30&lt;19,0,ABS(IPMT($C$29/12,19,$C$30,$C$28)))</f>
        <v>0</v>
      </c>
      <c r="J38" s="198">
        <f>IF($C$30&lt;20,0,ABS(IPMT($C$29/12,20,$C$30,$C$28)))</f>
        <v>0</v>
      </c>
      <c r="K38" s="198">
        <f>IF($C$30&lt;21,0,ABS(IPMT($C$29/12,21,$C$30,$C$28)))</f>
        <v>0</v>
      </c>
      <c r="L38" s="198">
        <f>IF($C$30&lt;22,0,ABS(IPMT($C$29/12,22,$C$30,$C$28)))</f>
        <v>0</v>
      </c>
      <c r="M38" s="198">
        <f>IF($C$30&lt;23,0,ABS(IPMT($C$29/12,23,$C$30,$C$28)))</f>
        <v>0</v>
      </c>
      <c r="N38" s="198">
        <f>IF($C$30&lt;24,0,ABS(IPMT($C$29/12,24,$C$30,$C$28)))</f>
        <v>0</v>
      </c>
      <c r="O38" s="200">
        <f t="shared" ref="O38:O39" si="8">SUM(C38:N38)</f>
        <v>0</v>
      </c>
    </row>
    <row r="39" spans="2:15" ht="14.25" customHeight="1">
      <c r="B39" s="197" t="s">
        <v>193</v>
      </c>
      <c r="C39" s="198">
        <f>IF($C$30&lt;13,0,ABS(PPMT($C$29/12,13,$C$30,$C$28)))</f>
        <v>0</v>
      </c>
      <c r="D39" s="198">
        <f>IF($C$30&lt;14,0,ABS(PPMT($C$29/12,14,$C$30,$C$28)))</f>
        <v>0</v>
      </c>
      <c r="E39" s="198">
        <f>IF($C$30&lt;15,0,ABS(PPMT($C$29/12,15,$C$30,$C$28)))</f>
        <v>0</v>
      </c>
      <c r="F39" s="198">
        <f>IF($C$30&lt;16,0,ABS(PPMT($C$29/12,16,$C$30,$C$28)))</f>
        <v>0</v>
      </c>
      <c r="G39" s="198">
        <f>IF($C$30&lt;17,0,ABS(PPMT($C$29/12,17,$C$30,$C$28)))</f>
        <v>0</v>
      </c>
      <c r="H39" s="198">
        <f>IF($C$30&lt;18,0,ABS(PPMT($C$29/12,18,$C$30,$C$28)))</f>
        <v>0</v>
      </c>
      <c r="I39" s="198">
        <f>IF($C$30&lt;19,0,ABS(PPMT($C$29/12,19,$C$30,$C$28)))</f>
        <v>0</v>
      </c>
      <c r="J39" s="198">
        <f>IF($C$30&lt;20,0,ABS(PPMT($C$29/12,20,$C$30,$C$28)))</f>
        <v>0</v>
      </c>
      <c r="K39" s="198">
        <f>IF($C$30&lt;21,0,ABS(PPMT($C$29/12,21,$C$30,$C$28)))</f>
        <v>0</v>
      </c>
      <c r="L39" s="198">
        <f>IF($C$30&lt;22,0,ABS(PPMT($C$29/12,22,$C$30,$C$28)))</f>
        <v>0</v>
      </c>
      <c r="M39" s="198">
        <f>IF($C$30&lt;23,0,ABS(PPMT($C$29/12,23,$C$30,$C$28)))</f>
        <v>0</v>
      </c>
      <c r="N39" s="198">
        <f>IF($C$30&lt;24,0,ABS(PPMT($C$29/12,24,$C$30,$C$28)))</f>
        <v>0</v>
      </c>
      <c r="O39" s="200">
        <f t="shared" si="8"/>
        <v>0</v>
      </c>
    </row>
    <row r="40" spans="2:15" ht="14.25" customHeight="1">
      <c r="B40" s="197" t="s">
        <v>194</v>
      </c>
      <c r="C40" s="198">
        <f>N36-C39</f>
        <v>0</v>
      </c>
      <c r="D40" s="198">
        <f t="shared" ref="D40:N40" si="9">C40-D39</f>
        <v>0</v>
      </c>
      <c r="E40" s="198">
        <f t="shared" si="9"/>
        <v>0</v>
      </c>
      <c r="F40" s="198">
        <f t="shared" si="9"/>
        <v>0</v>
      </c>
      <c r="G40" s="198">
        <f t="shared" si="9"/>
        <v>0</v>
      </c>
      <c r="H40" s="198">
        <f t="shared" si="9"/>
        <v>0</v>
      </c>
      <c r="I40" s="198">
        <f t="shared" si="9"/>
        <v>0</v>
      </c>
      <c r="J40" s="198">
        <f t="shared" si="9"/>
        <v>0</v>
      </c>
      <c r="K40" s="198">
        <f t="shared" si="9"/>
        <v>0</v>
      </c>
      <c r="L40" s="198">
        <f t="shared" si="9"/>
        <v>0</v>
      </c>
      <c r="M40" s="198">
        <f t="shared" si="9"/>
        <v>0</v>
      </c>
      <c r="N40" s="198">
        <f t="shared" si="9"/>
        <v>0</v>
      </c>
      <c r="O40" s="202">
        <v>0</v>
      </c>
    </row>
    <row r="41" spans="2:15" ht="14.25" customHeight="1">
      <c r="B41" s="275" t="s">
        <v>141</v>
      </c>
      <c r="C41" s="223"/>
      <c r="D41" s="223"/>
      <c r="E41" s="223"/>
      <c r="F41" s="223"/>
      <c r="G41" s="223"/>
      <c r="H41" s="223"/>
      <c r="I41" s="223"/>
      <c r="J41" s="223"/>
      <c r="K41" s="223"/>
      <c r="L41" s="223"/>
      <c r="M41" s="223"/>
      <c r="N41" s="223"/>
      <c r="O41" s="224"/>
    </row>
    <row r="42" spans="2:15" ht="14.25" customHeight="1">
      <c r="B42" s="197" t="s">
        <v>192</v>
      </c>
      <c r="C42" s="198">
        <f>IF($C$30&lt;25,0,ABS(IPMT($C$29/12,25,$C$30,$C$28)))</f>
        <v>0</v>
      </c>
      <c r="D42" s="198">
        <f>IF($C$30&lt;26,0,ABS(IPMT($C$29/12,26,$C$30,$C$28)))</f>
        <v>0</v>
      </c>
      <c r="E42" s="198">
        <f>IF($C$30&lt;27,0,ABS(IPMT($C$29/12,27,$C$30,$C$28)))</f>
        <v>0</v>
      </c>
      <c r="F42" s="198">
        <f>IF($C$30&lt;28,0,ABS(IPMT($C$29/12,28,$C$30,$C$28)))</f>
        <v>0</v>
      </c>
      <c r="G42" s="198">
        <f>IF($C$30&lt;29,0,ABS(IPMT($C$29/12,29,$C$30,$C$28)))</f>
        <v>0</v>
      </c>
      <c r="H42" s="198">
        <f>IF($C$30&lt;30,0,ABS(IPMT($C$29/12,30,$C$30,$C$28)))</f>
        <v>0</v>
      </c>
      <c r="I42" s="198">
        <f>IF($C$30&lt;31,0,ABS(IPMT($C$29/12,31,$C$30,$C$28)))</f>
        <v>0</v>
      </c>
      <c r="J42" s="198">
        <f>IF($C$30&lt;32,0,ABS(IPMT($C$29/12,32,$C$30,$C$28)))</f>
        <v>0</v>
      </c>
      <c r="K42" s="198">
        <f>IF($C$30&lt;33,0,ABS(IPMT($C$29/12,33,$C$30,$C$28)))</f>
        <v>0</v>
      </c>
      <c r="L42" s="198">
        <f>IF($C$30&lt;34,0,ABS(IPMT($C$29/12,34,$C$30,$C$28)))</f>
        <v>0</v>
      </c>
      <c r="M42" s="198">
        <f>IF($C$30&lt;35,0,ABS(IPMT($C$29/12,35,$C$30,$C$28)))</f>
        <v>0</v>
      </c>
      <c r="N42" s="198">
        <f>IF($C$30&lt;36,0,ABS(IPMT($C$29/12,36,$C$30,$C$28)))</f>
        <v>0</v>
      </c>
      <c r="O42" s="200">
        <f t="shared" ref="O42:O43" si="10">SUM(C42:N42)</f>
        <v>0</v>
      </c>
    </row>
    <row r="43" spans="2:15" ht="14.25" customHeight="1">
      <c r="B43" s="197" t="s">
        <v>193</v>
      </c>
      <c r="C43" s="198">
        <f>IF($C$30&lt;25,0,ABS(PPMT($C$29/12,25,$C$30,$C$28)))</f>
        <v>0</v>
      </c>
      <c r="D43" s="198">
        <f>IF($C$30&lt;26,0,ABS(PPMT($C$29/12,26,$C$30,$C$28)))</f>
        <v>0</v>
      </c>
      <c r="E43" s="198">
        <f>IF($C$30&lt;27,0,ABS(PPMT($C$29/12,27,$C$30,$C$28)))</f>
        <v>0</v>
      </c>
      <c r="F43" s="198">
        <f>IF($C$30&lt;28,0,ABS(PPMT($C$29/12,28,$C$30,$C$28)))</f>
        <v>0</v>
      </c>
      <c r="G43" s="198">
        <f>IF($C$30&lt;29,0,ABS(PPMT($C$29/12,29,$C$30,$C$28)))</f>
        <v>0</v>
      </c>
      <c r="H43" s="198">
        <f>IF($C$30&lt;30,0,ABS(PPMT($C$29/12,30,$C$30,$C$28)))</f>
        <v>0</v>
      </c>
      <c r="I43" s="198">
        <f>IF($C$30&lt;31,0,ABS(PPMT($C$29/12,31,$C$30,$C$28)))</f>
        <v>0</v>
      </c>
      <c r="J43" s="198">
        <f>IF($C$30&lt;32,0,ABS(PPMT($C$29/12,32,$C$30,$C$28)))</f>
        <v>0</v>
      </c>
      <c r="K43" s="198">
        <f>IF($C$30&lt;33,0,ABS(PPMT($C$29/12,33,$C$30,$C$28)))</f>
        <v>0</v>
      </c>
      <c r="L43" s="198">
        <f>IF($C$30&lt;34,0,ABS(PPMT($C$29/12,34,$C$30,$C$28)))</f>
        <v>0</v>
      </c>
      <c r="M43" s="198">
        <f>IF($C$30&lt;35,0,ABS(PPMT($C$29/12,35,$C$30,$C$28)))</f>
        <v>0</v>
      </c>
      <c r="N43" s="198">
        <f>IF($C$30&lt;36,0,ABS(PPMT($C$29/12,36,$C$30,$C$28)))</f>
        <v>0</v>
      </c>
      <c r="O43" s="200">
        <f t="shared" si="10"/>
        <v>0</v>
      </c>
    </row>
    <row r="44" spans="2:15" ht="14.25" customHeight="1">
      <c r="B44" s="197" t="s">
        <v>194</v>
      </c>
      <c r="C44" s="198">
        <f>N40-C43</f>
        <v>0</v>
      </c>
      <c r="D44" s="198">
        <f t="shared" ref="D44:N44" si="11">C44-D43</f>
        <v>0</v>
      </c>
      <c r="E44" s="198">
        <f t="shared" si="11"/>
        <v>0</v>
      </c>
      <c r="F44" s="198">
        <f t="shared" si="11"/>
        <v>0</v>
      </c>
      <c r="G44" s="198">
        <f t="shared" si="11"/>
        <v>0</v>
      </c>
      <c r="H44" s="198">
        <f t="shared" si="11"/>
        <v>0</v>
      </c>
      <c r="I44" s="198">
        <f t="shared" si="11"/>
        <v>0</v>
      </c>
      <c r="J44" s="198">
        <f t="shared" si="11"/>
        <v>0</v>
      </c>
      <c r="K44" s="198">
        <f t="shared" si="11"/>
        <v>0</v>
      </c>
      <c r="L44" s="198">
        <f t="shared" si="11"/>
        <v>0</v>
      </c>
      <c r="M44" s="198">
        <f t="shared" si="11"/>
        <v>0</v>
      </c>
      <c r="N44" s="198">
        <f t="shared" si="11"/>
        <v>0</v>
      </c>
      <c r="O44" s="202">
        <v>0</v>
      </c>
    </row>
    <row r="45" spans="2:15" ht="14.25" customHeight="1"/>
    <row r="46" spans="2:15" ht="14.25" customHeight="1"/>
    <row r="47" spans="2:15" ht="14.25" customHeight="1">
      <c r="B47" s="274" t="s">
        <v>196</v>
      </c>
      <c r="C47" s="230"/>
      <c r="D47" s="133"/>
      <c r="E47" s="133"/>
      <c r="F47" s="133"/>
      <c r="G47" s="133"/>
      <c r="H47" s="133"/>
      <c r="I47" s="133"/>
      <c r="J47" s="133"/>
      <c r="K47" s="133"/>
      <c r="L47" s="133"/>
      <c r="M47" s="133"/>
      <c r="N47" s="133"/>
      <c r="O47" s="133"/>
    </row>
    <row r="48" spans="2:15" ht="14.25" customHeight="1">
      <c r="B48" s="203" t="str">
        <f>'تكاليف التأسيس'!D7</f>
        <v xml:space="preserve">المباني </v>
      </c>
      <c r="C48" s="204">
        <f>'تكاليف التأسيس'!H7</f>
        <v>50</v>
      </c>
      <c r="D48" s="133"/>
      <c r="E48" s="133"/>
      <c r="F48" s="133"/>
      <c r="G48" s="133"/>
      <c r="H48" s="133"/>
      <c r="I48" s="133"/>
      <c r="J48" s="133"/>
      <c r="K48" s="133"/>
      <c r="L48" s="133"/>
      <c r="M48" s="133"/>
      <c r="N48" s="133"/>
      <c r="O48" s="133"/>
    </row>
    <row r="49" spans="2:15" ht="14.25" customHeight="1">
      <c r="B49" s="203" t="str">
        <f>'تكاليف التأسيس'!D8</f>
        <v>ترميم مبنى مستأجر</v>
      </c>
      <c r="C49" s="204">
        <f>'تكاليف التأسيس'!H8</f>
        <v>10</v>
      </c>
      <c r="D49" s="133"/>
      <c r="E49" s="133"/>
      <c r="F49" s="133"/>
      <c r="G49" s="133"/>
      <c r="H49" s="133"/>
      <c r="I49" s="133"/>
      <c r="J49" s="133"/>
      <c r="K49" s="133"/>
      <c r="L49" s="133"/>
      <c r="M49" s="133"/>
      <c r="N49" s="133"/>
      <c r="O49" s="133"/>
    </row>
    <row r="50" spans="2:15" ht="14.25" customHeight="1">
      <c r="B50" s="203" t="str">
        <f>'تكاليف التأسيس'!D9</f>
        <v xml:space="preserve">الآلات والمعدات </v>
      </c>
      <c r="C50" s="204">
        <f>'تكاليف التأسيس'!H9</f>
        <v>7</v>
      </c>
      <c r="D50" s="133"/>
      <c r="E50" s="133"/>
      <c r="F50" s="133"/>
      <c r="G50" s="133"/>
      <c r="H50" s="133"/>
      <c r="I50" s="133"/>
      <c r="J50" s="133"/>
      <c r="K50" s="133"/>
      <c r="L50" s="133"/>
      <c r="M50" s="133"/>
      <c r="N50" s="133"/>
      <c r="O50" s="133"/>
    </row>
    <row r="51" spans="2:15" ht="14.25" customHeight="1">
      <c r="B51" s="203" t="str">
        <f>'تكاليف التأسيس'!D10</f>
        <v xml:space="preserve">الأثاث </v>
      </c>
      <c r="C51" s="204">
        <f>'تكاليف التأسيس'!H10</f>
        <v>5</v>
      </c>
      <c r="D51" s="133"/>
      <c r="E51" s="133"/>
      <c r="F51" s="133"/>
      <c r="G51" s="133"/>
      <c r="H51" s="133"/>
      <c r="I51" s="133"/>
      <c r="J51" s="133"/>
      <c r="K51" s="133"/>
      <c r="L51" s="133"/>
      <c r="M51" s="133"/>
      <c r="N51" s="133"/>
      <c r="O51" s="133"/>
    </row>
    <row r="52" spans="2:15" ht="14.25" customHeight="1">
      <c r="B52" s="203" t="str">
        <f>'تكاليف التأسيس'!D11</f>
        <v xml:space="preserve">السيارات </v>
      </c>
      <c r="C52" s="204">
        <f>'تكاليف التأسيس'!H11</f>
        <v>5</v>
      </c>
      <c r="D52" s="133"/>
      <c r="E52" s="133"/>
      <c r="F52" s="133"/>
      <c r="G52" s="133"/>
      <c r="H52" s="133"/>
      <c r="I52" s="133"/>
      <c r="J52" s="133"/>
      <c r="K52" s="133"/>
      <c r="L52" s="133"/>
      <c r="M52" s="133"/>
      <c r="N52" s="133"/>
      <c r="O52" s="133"/>
    </row>
    <row r="53" spans="2:15" ht="14.25" customHeight="1">
      <c r="B53" s="203" t="str">
        <f>'تكاليف التأسيس'!D12</f>
        <v xml:space="preserve">أصول ثابتة أخرى </v>
      </c>
      <c r="C53" s="204">
        <f>'تكاليف التأسيس'!H12</f>
        <v>5</v>
      </c>
      <c r="D53" s="133"/>
      <c r="E53" s="133"/>
      <c r="F53" s="133"/>
      <c r="G53" s="133"/>
      <c r="H53" s="133"/>
      <c r="I53" s="133"/>
      <c r="J53" s="133"/>
      <c r="K53" s="133"/>
      <c r="L53" s="133"/>
      <c r="M53" s="133"/>
      <c r="N53" s="133"/>
      <c r="O53" s="133"/>
    </row>
    <row r="54" spans="2:15" ht="14.25" customHeight="1">
      <c r="B54" s="205"/>
      <c r="C54" s="95" t="s">
        <v>52</v>
      </c>
      <c r="D54" s="95" t="s">
        <v>53</v>
      </c>
      <c r="E54" s="95" t="s">
        <v>54</v>
      </c>
      <c r="F54" s="95" t="s">
        <v>55</v>
      </c>
      <c r="G54" s="95" t="s">
        <v>56</v>
      </c>
      <c r="H54" s="95" t="s">
        <v>57</v>
      </c>
      <c r="I54" s="95" t="s">
        <v>58</v>
      </c>
      <c r="J54" s="95" t="s">
        <v>59</v>
      </c>
      <c r="K54" s="95" t="s">
        <v>60</v>
      </c>
      <c r="L54" s="95" t="s">
        <v>61</v>
      </c>
      <c r="M54" s="95" t="s">
        <v>62</v>
      </c>
      <c r="N54" s="95" t="s">
        <v>63</v>
      </c>
      <c r="O54" s="196" t="s">
        <v>6</v>
      </c>
    </row>
    <row r="55" spans="2:15" ht="14.25" customHeight="1">
      <c r="B55" s="275"/>
      <c r="C55" s="223"/>
      <c r="D55" s="223"/>
      <c r="E55" s="223"/>
      <c r="F55" s="223"/>
      <c r="G55" s="223"/>
      <c r="H55" s="223"/>
      <c r="I55" s="223"/>
      <c r="J55" s="223"/>
      <c r="K55" s="223"/>
      <c r="L55" s="223"/>
      <c r="M55" s="223"/>
      <c r="N55" s="223"/>
      <c r="O55" s="224"/>
    </row>
    <row r="56" spans="2:15" ht="14.25" customHeight="1">
      <c r="B56" s="206" t="s">
        <v>197</v>
      </c>
      <c r="C56" s="198">
        <f>(Buildings/'تكاليف التأسيس'!$H$7/12)+(LeaseImprovements/'تكاليف التأسيس'!$H$8/12)+(Equipment/'تكاليف التأسيس'!$H$9/12)+(Furniture/'تكاليف التأسيس'!$H$10/12)+(Vehicles/'تكاليف التأسيس'!$H$11/12)+(OtherFixedAssets/'تكاليف التأسيس'!$H$12/12)</f>
        <v>0</v>
      </c>
      <c r="D56" s="198">
        <f t="shared" ref="D56:N56" si="12">C58</f>
        <v>0</v>
      </c>
      <c r="E56" s="198">
        <f t="shared" si="12"/>
        <v>0</v>
      </c>
      <c r="F56" s="198">
        <f t="shared" si="12"/>
        <v>0</v>
      </c>
      <c r="G56" s="198">
        <f t="shared" si="12"/>
        <v>0</v>
      </c>
      <c r="H56" s="198">
        <f t="shared" si="12"/>
        <v>0</v>
      </c>
      <c r="I56" s="198">
        <f t="shared" si="12"/>
        <v>0</v>
      </c>
      <c r="J56" s="198">
        <f t="shared" si="12"/>
        <v>0</v>
      </c>
      <c r="K56" s="198">
        <f t="shared" si="12"/>
        <v>0</v>
      </c>
      <c r="L56" s="198">
        <f t="shared" si="12"/>
        <v>0</v>
      </c>
      <c r="M56" s="198">
        <f t="shared" si="12"/>
        <v>0</v>
      </c>
      <c r="N56" s="198">
        <f t="shared" si="12"/>
        <v>0</v>
      </c>
      <c r="O56" s="200">
        <f>SUM(C56:N56)</f>
        <v>0</v>
      </c>
    </row>
    <row r="57" spans="2:15" ht="14.25" customHeight="1">
      <c r="B57" s="206" t="s">
        <v>198</v>
      </c>
      <c r="C57" s="198"/>
      <c r="D57" s="207">
        <f>('معلومات اضافية'!E24/'معلومات اضافية'!$C$24/12)+('معلومات اضافية'!E25/'معلومات اضافية'!$C$25/12)+('معلومات اضافية'!E26/'معلومات اضافية'!$C$26/12)+('معلومات اضافية'!E27/'معلومات اضافية'!$C$27/12)+('معلومات اضافية'!E28/'معلومات اضافية'!$C$28/12)+('معلومات اضافية'!E29/'معلومات اضافية'!$C$29/12)</f>
        <v>0</v>
      </c>
      <c r="E57" s="207">
        <f>('معلومات اضافية'!F24/'معلومات اضافية'!$C$24/12)+('معلومات اضافية'!F25/'معلومات اضافية'!$C$25/12)+('معلومات اضافية'!F26/'معلومات اضافية'!$C$26/12)+('معلومات اضافية'!F27/'معلومات اضافية'!$C$27/12)+('معلومات اضافية'!F28/'معلومات اضافية'!$C$28/12)+('معلومات اضافية'!F29/'معلومات اضافية'!$C$29/12)</f>
        <v>0</v>
      </c>
      <c r="F57" s="207">
        <f>('معلومات اضافية'!G24/'معلومات اضافية'!$C$24/12)+('معلومات اضافية'!G25/'معلومات اضافية'!$C$25/12)+('معلومات اضافية'!G26/'معلومات اضافية'!$C$26/12)+('معلومات اضافية'!G27/'معلومات اضافية'!$C$27/12)+('معلومات اضافية'!G28/'معلومات اضافية'!$C$28/12)+('معلومات اضافية'!G29/'معلومات اضافية'!$C$29/12)</f>
        <v>0</v>
      </c>
      <c r="G57" s="207">
        <f>('معلومات اضافية'!H24/'معلومات اضافية'!$C$24/12)+('معلومات اضافية'!H25/'معلومات اضافية'!$C$25/12)+('معلومات اضافية'!H26/'معلومات اضافية'!$C$26/12)+('معلومات اضافية'!H27/'معلومات اضافية'!$C$27/12)+('معلومات اضافية'!H28/'معلومات اضافية'!$C$28/12)+('معلومات اضافية'!H29/'معلومات اضافية'!$C$29/12)</f>
        <v>0</v>
      </c>
      <c r="H57" s="207">
        <f>('معلومات اضافية'!I24/'معلومات اضافية'!$C$24/12)+('معلومات اضافية'!I25/'معلومات اضافية'!$C$25/12)+('معلومات اضافية'!I26/'معلومات اضافية'!$C$26/12)+('معلومات اضافية'!I27/'معلومات اضافية'!$C$27/12)+('معلومات اضافية'!I28/'معلومات اضافية'!$C$28/12)+('معلومات اضافية'!I29/'معلومات اضافية'!$C$29/12)</f>
        <v>0</v>
      </c>
      <c r="I57" s="207">
        <f>('معلومات اضافية'!J24/'معلومات اضافية'!$C$24/12)+('معلومات اضافية'!J25/'معلومات اضافية'!$C$25/12)+('معلومات اضافية'!J26/'معلومات اضافية'!$C$26/12)+('معلومات اضافية'!J27/'معلومات اضافية'!$C$27/12)+('معلومات اضافية'!J28/'معلومات اضافية'!$C$28/12)+('معلومات اضافية'!J29/'معلومات اضافية'!$C$29/12)</f>
        <v>0</v>
      </c>
      <c r="J57" s="207">
        <f>('معلومات اضافية'!K24/'معلومات اضافية'!$C$24/12)+('معلومات اضافية'!K25/'معلومات اضافية'!$C$25/12)+('معلومات اضافية'!K26/'معلومات اضافية'!$C$26/12)+('معلومات اضافية'!K27/'معلومات اضافية'!$C$27/12)+('معلومات اضافية'!K28/'معلومات اضافية'!$C$28/12)+('معلومات اضافية'!K29/'معلومات اضافية'!$C$29/12)</f>
        <v>0</v>
      </c>
      <c r="K57" s="207">
        <f>('معلومات اضافية'!L24/'معلومات اضافية'!$C$24/12)+('معلومات اضافية'!L25/'معلومات اضافية'!$C$25/12)+('معلومات اضافية'!L26/'معلومات اضافية'!$C$26/12)+('معلومات اضافية'!L27/'معلومات اضافية'!$C$27/12)+('معلومات اضافية'!L28/'معلومات اضافية'!$C$28/12)+('معلومات اضافية'!L29/'معلومات اضافية'!$C$29/12)</f>
        <v>0</v>
      </c>
      <c r="L57" s="207">
        <f>('معلومات اضافية'!M24/'معلومات اضافية'!$C$24/12)+('معلومات اضافية'!M25/'معلومات اضافية'!$C$25/12)+('معلومات اضافية'!M26/'معلومات اضافية'!$C$26/12)+('معلومات اضافية'!M27/'معلومات اضافية'!$C$27/12)+('معلومات اضافية'!M28/'معلومات اضافية'!$C$28/12)+('معلومات اضافية'!M29/'معلومات اضافية'!$C$29/12)</f>
        <v>0</v>
      </c>
      <c r="M57" s="207">
        <f>('معلومات اضافية'!N24/'معلومات اضافية'!$C$24/12)+('معلومات اضافية'!N25/'معلومات اضافية'!$C$25/12)+('معلومات اضافية'!N26/'معلومات اضافية'!$C$26/12)+('معلومات اضافية'!N27/'معلومات اضافية'!$C$27/12)+('معلومات اضافية'!N28/'معلومات اضافية'!$C$28/12)+('معلومات اضافية'!N29/'معلومات اضافية'!$C$29/12)</f>
        <v>0</v>
      </c>
      <c r="N57" s="207">
        <f>('معلومات اضافية'!O24/'معلومات اضافية'!$C$24/12)+('معلومات اضافية'!O25/'معلومات اضافية'!$C$25/12)+('معلومات اضافية'!O26/'معلومات اضافية'!$C$26/12)+('معلومات اضافية'!O27/'معلومات اضافية'!$C$27/12)+('معلومات اضافية'!O28/'معلومات اضافية'!$C$28/12)+('معلومات اضافية'!O29/'معلومات اضافية'!$C$29/12)</f>
        <v>0</v>
      </c>
      <c r="O57" s="208"/>
    </row>
    <row r="58" spans="2:15" ht="14.25" customHeight="1">
      <c r="B58" s="206" t="s">
        <v>199</v>
      </c>
      <c r="C58" s="198">
        <f t="shared" ref="C58:N58" si="13">SUM(C56:C57)</f>
        <v>0</v>
      </c>
      <c r="D58" s="198">
        <f t="shared" si="13"/>
        <v>0</v>
      </c>
      <c r="E58" s="198">
        <f t="shared" si="13"/>
        <v>0</v>
      </c>
      <c r="F58" s="198">
        <f t="shared" si="13"/>
        <v>0</v>
      </c>
      <c r="G58" s="198">
        <f t="shared" si="13"/>
        <v>0</v>
      </c>
      <c r="H58" s="198">
        <f t="shared" si="13"/>
        <v>0</v>
      </c>
      <c r="I58" s="198">
        <f t="shared" si="13"/>
        <v>0</v>
      </c>
      <c r="J58" s="198">
        <f t="shared" si="13"/>
        <v>0</v>
      </c>
      <c r="K58" s="198">
        <f t="shared" si="13"/>
        <v>0</v>
      </c>
      <c r="L58" s="198">
        <f t="shared" si="13"/>
        <v>0</v>
      </c>
      <c r="M58" s="198">
        <f t="shared" si="13"/>
        <v>0</v>
      </c>
      <c r="N58" s="198">
        <f t="shared" si="13"/>
        <v>0</v>
      </c>
      <c r="O58" s="200">
        <f>SUM(C58:N58)</f>
        <v>0</v>
      </c>
    </row>
    <row r="59" spans="2:15" ht="16.5" customHeight="1">
      <c r="B59" s="273" t="s">
        <v>49</v>
      </c>
      <c r="C59" s="223"/>
      <c r="D59" s="223"/>
      <c r="E59" s="223"/>
      <c r="F59" s="223"/>
      <c r="G59" s="223"/>
      <c r="H59" s="223"/>
      <c r="I59" s="223"/>
      <c r="J59" s="223"/>
      <c r="K59" s="223"/>
      <c r="L59" s="223"/>
      <c r="M59" s="223"/>
      <c r="N59" s="223"/>
      <c r="O59" s="224"/>
    </row>
    <row r="60" spans="2:15" ht="14.25" customHeight="1">
      <c r="B60" s="206" t="s">
        <v>197</v>
      </c>
      <c r="C60" s="198">
        <f>N58</f>
        <v>0</v>
      </c>
      <c r="D60" s="198">
        <f t="shared" ref="D60:N60" si="14">C62</f>
        <v>0</v>
      </c>
      <c r="E60" s="198">
        <f t="shared" si="14"/>
        <v>0</v>
      </c>
      <c r="F60" s="198">
        <f t="shared" si="14"/>
        <v>0</v>
      </c>
      <c r="G60" s="198">
        <f t="shared" si="14"/>
        <v>0</v>
      </c>
      <c r="H60" s="198">
        <f t="shared" si="14"/>
        <v>0</v>
      </c>
      <c r="I60" s="198">
        <f t="shared" si="14"/>
        <v>0</v>
      </c>
      <c r="J60" s="198">
        <f t="shared" si="14"/>
        <v>0</v>
      </c>
      <c r="K60" s="198">
        <f t="shared" si="14"/>
        <v>0</v>
      </c>
      <c r="L60" s="198">
        <f t="shared" si="14"/>
        <v>0</v>
      </c>
      <c r="M60" s="198">
        <f t="shared" si="14"/>
        <v>0</v>
      </c>
      <c r="N60" s="198">
        <f t="shared" si="14"/>
        <v>0</v>
      </c>
      <c r="O60" s="200">
        <f>SUM(C60:M60)</f>
        <v>0</v>
      </c>
    </row>
    <row r="61" spans="2:15" ht="14.25" customHeight="1">
      <c r="B61" s="206" t="s">
        <v>198</v>
      </c>
      <c r="C61" s="198">
        <f>('معلومات اضافية'!E37/'معلومات اضافية'!$C$37/12)+('معلومات اضافية'!E38/'معلومات اضافية'!$C$38/12)+('معلومات اضافية'!E39/'معلومات اضافية'!$C$39/12)+('معلومات اضافية'!E39/'معلومات اضافية'!$C$39/12)+('معلومات اضافية'!E39/'معلومات اضافية'!$C$39/12)+('معلومات اضافية'!E39/'معلومات اضافية'!$C$39/12)</f>
        <v>0</v>
      </c>
      <c r="D61" s="198">
        <f>('معلومات اضافية'!F37/'معلومات اضافية'!$C$37/12)+('معلومات اضافية'!F38/'معلومات اضافية'!$C$38/12)+('معلومات اضافية'!F39/'معلومات اضافية'!$C$39/12)+('معلومات اضافية'!F39/'معلومات اضافية'!$C$39/12)+('معلومات اضافية'!F39/'معلومات اضافية'!$C$39/12)+('معلومات اضافية'!F39/'معلومات اضافية'!$C$39/12)</f>
        <v>0</v>
      </c>
      <c r="E61" s="198">
        <f>('معلومات اضافية'!G37/'معلومات اضافية'!$C$37/12)+('معلومات اضافية'!G38/'معلومات اضافية'!$C$38/12)+('معلومات اضافية'!G39/'معلومات اضافية'!$C$39/12)+('معلومات اضافية'!G39/'معلومات اضافية'!$C$39/12)+('معلومات اضافية'!G39/'معلومات اضافية'!$C$39/12)+('معلومات اضافية'!G39/'معلومات اضافية'!$C$39/12)</f>
        <v>0</v>
      </c>
      <c r="F61" s="198">
        <f>('معلومات اضافية'!H37/'معلومات اضافية'!$C$37/12)+('معلومات اضافية'!H38/'معلومات اضافية'!$C$38/12)+('معلومات اضافية'!H39/'معلومات اضافية'!$C$39/12)+('معلومات اضافية'!H39/'معلومات اضافية'!$C$39/12)+('معلومات اضافية'!H39/'معلومات اضافية'!$C$39/12)+('معلومات اضافية'!H39/'معلومات اضافية'!$C$39/12)</f>
        <v>0</v>
      </c>
      <c r="G61" s="198">
        <f>('معلومات اضافية'!I37/'معلومات اضافية'!$C$37/12)+('معلومات اضافية'!I38/'معلومات اضافية'!$C$38/12)+('معلومات اضافية'!I39/'معلومات اضافية'!$C$39/12)+('معلومات اضافية'!I39/'معلومات اضافية'!$C$39/12)+('معلومات اضافية'!I39/'معلومات اضافية'!$C$39/12)+('معلومات اضافية'!I39/'معلومات اضافية'!$C$39/12)</f>
        <v>0</v>
      </c>
      <c r="H61" s="198">
        <f>('معلومات اضافية'!J37/'معلومات اضافية'!$C$37/12)+('معلومات اضافية'!J38/'معلومات اضافية'!$C$38/12)+('معلومات اضافية'!J39/'معلومات اضافية'!$C$39/12)+('معلومات اضافية'!J39/'معلومات اضافية'!$C$39/12)+('معلومات اضافية'!J39/'معلومات اضافية'!$C$39/12)+('معلومات اضافية'!J39/'معلومات اضافية'!$C$39/12)</f>
        <v>0</v>
      </c>
      <c r="I61" s="198">
        <f>('معلومات اضافية'!K37/'معلومات اضافية'!$C$37/12)+('معلومات اضافية'!K38/'معلومات اضافية'!$C$38/12)+('معلومات اضافية'!K39/'معلومات اضافية'!$C$39/12)+('معلومات اضافية'!K39/'معلومات اضافية'!$C$39/12)+('معلومات اضافية'!K39/'معلومات اضافية'!$C$39/12)+('معلومات اضافية'!K39/'معلومات اضافية'!$C$39/12)</f>
        <v>0</v>
      </c>
      <c r="J61" s="198">
        <f>('معلومات اضافية'!L37/'معلومات اضافية'!$C$37/12)+('معلومات اضافية'!L38/'معلومات اضافية'!$C$38/12)+('معلومات اضافية'!L39/'معلومات اضافية'!$C$39/12)+('معلومات اضافية'!L39/'معلومات اضافية'!$C$39/12)+('معلومات اضافية'!L39/'معلومات اضافية'!$C$39/12)+('معلومات اضافية'!L39/'معلومات اضافية'!$C$39/12)</f>
        <v>0</v>
      </c>
      <c r="K61" s="198">
        <f>('معلومات اضافية'!M37/'معلومات اضافية'!$C$37/12)+('معلومات اضافية'!M38/'معلومات اضافية'!$C$38/12)+('معلومات اضافية'!M39/'معلومات اضافية'!$C$39/12)+('معلومات اضافية'!M39/'معلومات اضافية'!$C$39/12)+('معلومات اضافية'!M39/'معلومات اضافية'!$C$39/12)+('معلومات اضافية'!M39/'معلومات اضافية'!$C$39/12)</f>
        <v>0</v>
      </c>
      <c r="L61" s="198">
        <f>('معلومات اضافية'!N37/'معلومات اضافية'!$C$37/12)+('معلومات اضافية'!N38/'معلومات اضافية'!$C$38/12)+('معلومات اضافية'!N39/'معلومات اضافية'!$C$39/12)+('معلومات اضافية'!N39/'معلومات اضافية'!$C$39/12)+('معلومات اضافية'!N39/'معلومات اضافية'!$C$39/12)+('معلومات اضافية'!N39/'معلومات اضافية'!$C$39/12)</f>
        <v>0</v>
      </c>
      <c r="M61" s="198">
        <f>('معلومات اضافية'!O37/'معلومات اضافية'!$C$37/12)+('معلومات اضافية'!O38/'معلومات اضافية'!$C$38/12)+('معلومات اضافية'!O39/'معلومات اضافية'!$C$39/12)+('معلومات اضافية'!O39/'معلومات اضافية'!$C$39/12)+('معلومات اضافية'!O39/'معلومات اضافية'!$C$39/12)+('معلومات اضافية'!O39/'معلومات اضافية'!$C$39/12)</f>
        <v>0</v>
      </c>
      <c r="N61" s="198">
        <f>('معلومات اضافية'!P37/'معلومات اضافية'!$C$37/12)+('معلومات اضافية'!P38/'معلومات اضافية'!$C$38/12)+('معلومات اضافية'!P39/'معلومات اضافية'!$C$39/12)+('معلومات اضافية'!P39/'معلومات اضافية'!$C$39/12)+('معلومات اضافية'!P39/'معلومات اضافية'!$C$39/12)+('معلومات اضافية'!P39/'معلومات اضافية'!$C$39/12)</f>
        <v>0</v>
      </c>
      <c r="O61" s="208"/>
    </row>
    <row r="62" spans="2:15" ht="14.25" customHeight="1">
      <c r="B62" s="206" t="s">
        <v>199</v>
      </c>
      <c r="C62" s="198">
        <f t="shared" ref="C62:N62" si="15">SUM(C60:C61)</f>
        <v>0</v>
      </c>
      <c r="D62" s="198">
        <f t="shared" si="15"/>
        <v>0</v>
      </c>
      <c r="E62" s="198">
        <f t="shared" si="15"/>
        <v>0</v>
      </c>
      <c r="F62" s="198">
        <f t="shared" si="15"/>
        <v>0</v>
      </c>
      <c r="G62" s="198">
        <f t="shared" si="15"/>
        <v>0</v>
      </c>
      <c r="H62" s="198">
        <f t="shared" si="15"/>
        <v>0</v>
      </c>
      <c r="I62" s="198">
        <f t="shared" si="15"/>
        <v>0</v>
      </c>
      <c r="J62" s="198">
        <f t="shared" si="15"/>
        <v>0</v>
      </c>
      <c r="K62" s="198">
        <f t="shared" si="15"/>
        <v>0</v>
      </c>
      <c r="L62" s="198">
        <f t="shared" si="15"/>
        <v>0</v>
      </c>
      <c r="M62" s="198">
        <f t="shared" si="15"/>
        <v>0</v>
      </c>
      <c r="N62" s="198">
        <f t="shared" si="15"/>
        <v>0</v>
      </c>
      <c r="O62" s="200">
        <f>SUM(C62:N62)</f>
        <v>0</v>
      </c>
    </row>
    <row r="63" spans="2:15" ht="16.5" customHeight="1">
      <c r="B63" s="273" t="s">
        <v>50</v>
      </c>
      <c r="C63" s="223"/>
      <c r="D63" s="223"/>
      <c r="E63" s="223"/>
      <c r="F63" s="223"/>
      <c r="G63" s="223"/>
      <c r="H63" s="223"/>
      <c r="I63" s="223"/>
      <c r="J63" s="223"/>
      <c r="K63" s="223"/>
      <c r="L63" s="223"/>
      <c r="M63" s="223"/>
      <c r="N63" s="223"/>
      <c r="O63" s="224"/>
    </row>
    <row r="64" spans="2:15" ht="14.25" customHeight="1">
      <c r="B64" s="206" t="s">
        <v>197</v>
      </c>
      <c r="C64" s="198">
        <f>N62</f>
        <v>0</v>
      </c>
      <c r="D64" s="198">
        <f t="shared" ref="D64:N64" si="16">C66</f>
        <v>0</v>
      </c>
      <c r="E64" s="198">
        <f t="shared" si="16"/>
        <v>0</v>
      </c>
      <c r="F64" s="198">
        <f t="shared" si="16"/>
        <v>0</v>
      </c>
      <c r="G64" s="198">
        <f t="shared" si="16"/>
        <v>0</v>
      </c>
      <c r="H64" s="198">
        <f t="shared" si="16"/>
        <v>0</v>
      </c>
      <c r="I64" s="198">
        <f t="shared" si="16"/>
        <v>0</v>
      </c>
      <c r="J64" s="198">
        <f t="shared" si="16"/>
        <v>0</v>
      </c>
      <c r="K64" s="198">
        <f t="shared" si="16"/>
        <v>0</v>
      </c>
      <c r="L64" s="198">
        <f t="shared" si="16"/>
        <v>0</v>
      </c>
      <c r="M64" s="198">
        <f t="shared" si="16"/>
        <v>0</v>
      </c>
      <c r="N64" s="198">
        <f t="shared" si="16"/>
        <v>0</v>
      </c>
      <c r="O64" s="200">
        <f>SUM(C64:M64)</f>
        <v>0</v>
      </c>
    </row>
    <row r="65" spans="2:15" ht="14.25" customHeight="1">
      <c r="B65" s="206" t="s">
        <v>198</v>
      </c>
      <c r="C65" s="198">
        <f>('معلومات اضافية'!E50/'معلومات اضافية'!$C$50/12)+('معلومات اضافية'!E51/'معلومات اضافية'!$C$51/12)+('معلومات اضافية'!E52/'معلومات اضافية'!$C$52/12)+('معلومات اضافية'!E53/'معلومات اضافية'!$C$53/12)+('معلومات اضافية'!E54/'معلومات اضافية'!$C$54/12)+('معلومات اضافية'!E50/'معلومات اضافية'!$C$50/12)</f>
        <v>0</v>
      </c>
      <c r="D65" s="198">
        <f>('معلومات اضافية'!F50/'معلومات اضافية'!$C$50/12)+('معلومات اضافية'!F51/'معلومات اضافية'!$C$51/12)+('معلومات اضافية'!F52/'معلومات اضافية'!$C$52/12)+('معلومات اضافية'!F53/'معلومات اضافية'!$C$53/12)+('معلومات اضافية'!F54/'معلومات اضافية'!$C$54/12)+('معلومات اضافية'!F50/'معلومات اضافية'!$C$50/12)</f>
        <v>0</v>
      </c>
      <c r="E65" s="198">
        <f>('معلومات اضافية'!G50/'معلومات اضافية'!$C$50/12)+('معلومات اضافية'!G51/'معلومات اضافية'!$C$51/12)+('معلومات اضافية'!G52/'معلومات اضافية'!$C$52/12)+('معلومات اضافية'!G53/'معلومات اضافية'!$C$53/12)+('معلومات اضافية'!G54/'معلومات اضافية'!$C$54/12)+('معلومات اضافية'!G50/'معلومات اضافية'!$C$50/12)</f>
        <v>0</v>
      </c>
      <c r="F65" s="198">
        <f>('معلومات اضافية'!H50/'معلومات اضافية'!$C$50/12)+('معلومات اضافية'!H51/'معلومات اضافية'!$C$51/12)+('معلومات اضافية'!H52/'معلومات اضافية'!$C$52/12)+('معلومات اضافية'!H53/'معلومات اضافية'!$C$53/12)+('معلومات اضافية'!H54/'معلومات اضافية'!$C$54/12)+('معلومات اضافية'!H50/'معلومات اضافية'!$C$50/12)</f>
        <v>0</v>
      </c>
      <c r="G65" s="198">
        <f>('معلومات اضافية'!I50/'معلومات اضافية'!$C$50/12)+('معلومات اضافية'!I51/'معلومات اضافية'!$C$51/12)+('معلومات اضافية'!I52/'معلومات اضافية'!$C$52/12)+('معلومات اضافية'!I53/'معلومات اضافية'!$C$53/12)+('معلومات اضافية'!I54/'معلومات اضافية'!$C$54/12)+('معلومات اضافية'!I50/'معلومات اضافية'!$C$50/12)</f>
        <v>0</v>
      </c>
      <c r="H65" s="198">
        <f>('معلومات اضافية'!J50/'معلومات اضافية'!$C$50/12)+('معلومات اضافية'!J51/'معلومات اضافية'!$C$51/12)+('معلومات اضافية'!J52/'معلومات اضافية'!$C$52/12)+('معلومات اضافية'!J53/'معلومات اضافية'!$C$53/12)+('معلومات اضافية'!J54/'معلومات اضافية'!$C$54/12)+('معلومات اضافية'!J50/'معلومات اضافية'!$C$50/12)</f>
        <v>0</v>
      </c>
      <c r="I65" s="198">
        <f>('معلومات اضافية'!K50/'معلومات اضافية'!$C$50/12)+('معلومات اضافية'!K51/'معلومات اضافية'!$C$51/12)+('معلومات اضافية'!K52/'معلومات اضافية'!$C$52/12)+('معلومات اضافية'!K53/'معلومات اضافية'!$C$53/12)+('معلومات اضافية'!K54/'معلومات اضافية'!$C$54/12)+('معلومات اضافية'!K50/'معلومات اضافية'!$C$50/12)</f>
        <v>0</v>
      </c>
      <c r="J65" s="198">
        <f>('معلومات اضافية'!L50/'معلومات اضافية'!$C$50/12)+('معلومات اضافية'!L51/'معلومات اضافية'!$C$51/12)+('معلومات اضافية'!L52/'معلومات اضافية'!$C$52/12)+('معلومات اضافية'!L53/'معلومات اضافية'!$C$53/12)+('معلومات اضافية'!L54/'معلومات اضافية'!$C$54/12)+('معلومات اضافية'!L50/'معلومات اضافية'!$C$50/12)</f>
        <v>0</v>
      </c>
      <c r="K65" s="198">
        <f>('معلومات اضافية'!M50/'معلومات اضافية'!$C$50/12)+('معلومات اضافية'!M51/'معلومات اضافية'!$C$51/12)+('معلومات اضافية'!M52/'معلومات اضافية'!$C$52/12)+('معلومات اضافية'!M53/'معلومات اضافية'!$C$53/12)+('معلومات اضافية'!M54/'معلومات اضافية'!$C$54/12)+('معلومات اضافية'!M50/'معلومات اضافية'!$C$50/12)</f>
        <v>0</v>
      </c>
      <c r="L65" s="198">
        <f>('معلومات اضافية'!N50/'معلومات اضافية'!$C$50/12)+('معلومات اضافية'!N51/'معلومات اضافية'!$C$51/12)+('معلومات اضافية'!N52/'معلومات اضافية'!$C$52/12)+('معلومات اضافية'!N53/'معلومات اضافية'!$C$53/12)+('معلومات اضافية'!N54/'معلومات اضافية'!$C$54/12)+('معلومات اضافية'!N50/'معلومات اضافية'!$C$50/12)</f>
        <v>0</v>
      </c>
      <c r="M65" s="198">
        <f>('معلومات اضافية'!O50/'معلومات اضافية'!$C$50/12)+('معلومات اضافية'!O51/'معلومات اضافية'!$C$51/12)+('معلومات اضافية'!O52/'معلومات اضافية'!$C$52/12)+('معلومات اضافية'!O53/'معلومات اضافية'!$C$53/12)+('معلومات اضافية'!O54/'معلومات اضافية'!$C$54/12)+('معلومات اضافية'!O50/'معلومات اضافية'!$C$50/12)</f>
        <v>0</v>
      </c>
      <c r="N65" s="198">
        <f>('معلومات اضافية'!P50/'معلومات اضافية'!$C$50/12)+('معلومات اضافية'!P51/'معلومات اضافية'!$C$51/12)+('معلومات اضافية'!P52/'معلومات اضافية'!$C$52/12)+('معلومات اضافية'!P53/'معلومات اضافية'!$C$53/12)+('معلومات اضافية'!P54/'معلومات اضافية'!$C$54/12)+('معلومات اضافية'!P50/'معلومات اضافية'!$C$50/12)</f>
        <v>0</v>
      </c>
      <c r="O65" s="208"/>
    </row>
    <row r="66" spans="2:15" ht="14.25" customHeight="1">
      <c r="B66" s="206" t="s">
        <v>199</v>
      </c>
      <c r="C66" s="198">
        <f t="shared" ref="C66:N66" si="17">SUM(C64:C65)</f>
        <v>0</v>
      </c>
      <c r="D66" s="198">
        <f t="shared" si="17"/>
        <v>0</v>
      </c>
      <c r="E66" s="198">
        <f t="shared" si="17"/>
        <v>0</v>
      </c>
      <c r="F66" s="198">
        <f t="shared" si="17"/>
        <v>0</v>
      </c>
      <c r="G66" s="198">
        <f t="shared" si="17"/>
        <v>0</v>
      </c>
      <c r="H66" s="198">
        <f t="shared" si="17"/>
        <v>0</v>
      </c>
      <c r="I66" s="198">
        <f t="shared" si="17"/>
        <v>0</v>
      </c>
      <c r="J66" s="198">
        <f t="shared" si="17"/>
        <v>0</v>
      </c>
      <c r="K66" s="198">
        <f t="shared" si="17"/>
        <v>0</v>
      </c>
      <c r="L66" s="198">
        <f t="shared" si="17"/>
        <v>0</v>
      </c>
      <c r="M66" s="198">
        <f t="shared" si="17"/>
        <v>0</v>
      </c>
      <c r="N66" s="198">
        <f t="shared" si="17"/>
        <v>0</v>
      </c>
      <c r="O66" s="200">
        <f>SUM(C66:N66)</f>
        <v>0</v>
      </c>
    </row>
    <row r="67" spans="2:15" ht="14.25" customHeight="1"/>
    <row r="68" spans="2:15" ht="14.25" customHeight="1"/>
    <row r="69" spans="2:15" ht="14.25" customHeight="1"/>
    <row r="70" spans="2:15" ht="14.25" customHeight="1"/>
    <row r="71" spans="2:15" ht="14.25" customHeight="1"/>
    <row r="72" spans="2:15" ht="14.25" customHeight="1"/>
    <row r="73" spans="2:15" ht="14.25" customHeight="1"/>
    <row r="74" spans="2:15" ht="14.25" customHeight="1"/>
    <row r="75" spans="2:15" ht="14.25" customHeight="1"/>
    <row r="76" spans="2:15" ht="14.25" customHeight="1"/>
    <row r="77" spans="2:15" ht="14.25" customHeight="1"/>
    <row r="78" spans="2:15" ht="14.25" customHeight="1"/>
    <row r="79" spans="2:15" ht="14.25" customHeight="1"/>
    <row r="80" spans="2:15"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3">
    <mergeCell ref="B63:O63"/>
    <mergeCell ref="B7:C7"/>
    <mergeCell ref="B13:O13"/>
    <mergeCell ref="B17:O17"/>
    <mergeCell ref="B21:O21"/>
    <mergeCell ref="N25:O25"/>
    <mergeCell ref="B27:C27"/>
    <mergeCell ref="B33:O33"/>
    <mergeCell ref="B37:O37"/>
    <mergeCell ref="B41:O41"/>
    <mergeCell ref="B47:C47"/>
    <mergeCell ref="B55:O55"/>
    <mergeCell ref="B59:O59"/>
  </mergeCells>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32</vt:i4>
      </vt:variant>
    </vt:vector>
  </HeadingPairs>
  <TitlesOfParts>
    <vt:vector size="42" baseType="lpstr">
      <vt:lpstr>مقدمة</vt:lpstr>
      <vt:lpstr>تكاليف التأسيس</vt:lpstr>
      <vt:lpstr>المبيعات</vt:lpstr>
      <vt:lpstr>الرواتب</vt:lpstr>
      <vt:lpstr>المصروفات</vt:lpstr>
      <vt:lpstr>معلومات اضافية</vt:lpstr>
      <vt:lpstr>تكلفة البضاعة المباعة</vt:lpstr>
      <vt:lpstr>الأرباح والخسائر</vt:lpstr>
      <vt:lpstr>التدفقات النقدية (حساب البنك)</vt:lpstr>
      <vt:lpstr> سداد القروض  </vt:lpstr>
      <vt:lpstr>BankLoan</vt:lpstr>
      <vt:lpstr>Buildings</vt:lpstr>
      <vt:lpstr>Capital</vt:lpstr>
      <vt:lpstr>Equipment</vt:lpstr>
      <vt:lpstr>Furniture</vt:lpstr>
      <vt:lpstr>IntrestRate</vt:lpstr>
      <vt:lpstr>LAND</vt:lpstr>
      <vt:lpstr>LeaseImprovements</vt:lpstr>
      <vt:lpstr>MonthlyPayment</vt:lpstr>
      <vt:lpstr>OtherFixedAssets</vt:lpstr>
      <vt:lpstr>PaymentsInMonths</vt:lpstr>
      <vt:lpstr>s</vt:lpstr>
      <vt:lpstr>startup</vt:lpstr>
      <vt:lpstr>StartupEpense</vt:lpstr>
      <vt:lpstr>StartupExpense</vt:lpstr>
      <vt:lpstr>Startups</vt:lpstr>
      <vt:lpstr>Vehicles</vt:lpstr>
      <vt:lpstr>WorkingCapital</vt:lpstr>
      <vt:lpstr>أصول_ثابتة_أخرى</vt:lpstr>
      <vt:lpstr>الأثاث</vt:lpstr>
      <vt:lpstr>الاراضي</vt:lpstr>
      <vt:lpstr>الآلات</vt:lpstr>
      <vt:lpstr>الايجار</vt:lpstr>
      <vt:lpstr>الدفعة_الشهرية</vt:lpstr>
      <vt:lpstr>السيارات</vt:lpstr>
      <vt:lpstr>المباني</vt:lpstr>
      <vt:lpstr>ترميم</vt:lpstr>
      <vt:lpstr>قرض_بنك</vt:lpstr>
      <vt:lpstr>قروض_من_اشخاص</vt:lpstr>
      <vt:lpstr>قيمة_القرض</vt:lpstr>
      <vt:lpstr>مدة_السداد</vt:lpstr>
      <vt:lpstr>نسبة_الفائدة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Abdulmalik hamad</dc:creator>
  <cp:lastModifiedBy>HP</cp:lastModifiedBy>
  <dcterms:created xsi:type="dcterms:W3CDTF">2015-06-05T18:17:20Z</dcterms:created>
  <dcterms:modified xsi:type="dcterms:W3CDTF">2022-03-29T08:49:27Z</dcterms:modified>
</cp:coreProperties>
</file>